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10" windowHeight="5830" activeTab="8"/>
  </bookViews>
  <sheets>
    <sheet name="Update" sheetId="27" r:id="rId1"/>
    <sheet name="FX" sheetId="25" r:id="rId2"/>
    <sheet name="Shcomp" sheetId="20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2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BD350" i="20" l="1"/>
  <c r="M301" i="25"/>
  <c r="K301" i="25"/>
  <c r="I301" i="25"/>
  <c r="B301" i="25"/>
  <c r="D301" i="25"/>
  <c r="L445" i="10"/>
  <c r="M445" i="10"/>
  <c r="I445" i="10"/>
  <c r="C445" i="10"/>
  <c r="L444" i="9"/>
  <c r="M444" i="9"/>
  <c r="I444" i="9"/>
  <c r="C444" i="9"/>
  <c r="L444" i="11"/>
  <c r="M444" i="11"/>
  <c r="I444" i="11"/>
  <c r="C444" i="11"/>
  <c r="L444" i="12"/>
  <c r="M444" i="12"/>
  <c r="I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C437" i="6"/>
  <c r="L438" i="5"/>
  <c r="M438" i="5"/>
  <c r="I438" i="5"/>
  <c r="C438" i="5"/>
  <c r="I444" i="10" l="1"/>
  <c r="B351" i="20" l="1"/>
  <c r="B352" i="20"/>
  <c r="B353" i="20"/>
  <c r="B354" i="20"/>
  <c r="B355" i="20"/>
  <c r="I437" i="5"/>
  <c r="B306" i="25"/>
  <c r="B305" i="25"/>
  <c r="B304" i="25"/>
  <c r="B303" i="25"/>
  <c r="B302" i="25"/>
  <c r="S350" i="20"/>
  <c r="T350" i="20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AT350" i="20"/>
  <c r="AU350" i="20"/>
  <c r="AW350" i="20"/>
  <c r="AY350" i="20"/>
  <c r="AZ350" i="20"/>
  <c r="BA350" i="20"/>
  <c r="BB350" i="20"/>
  <c r="BC350" i="20"/>
  <c r="D445" i="10"/>
  <c r="D444" i="9"/>
  <c r="I443" i="9"/>
  <c r="D444" i="11"/>
  <c r="I443" i="11"/>
  <c r="D444" i="12"/>
  <c r="G444" i="12" s="1"/>
  <c r="I443" i="12"/>
  <c r="D438" i="8"/>
  <c r="D438" i="7"/>
  <c r="D437" i="6"/>
  <c r="D438" i="5"/>
  <c r="W350" i="20" l="1"/>
  <c r="X350" i="20"/>
  <c r="AV350" i="20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H438" i="5"/>
  <c r="Z350" i="20"/>
  <c r="Y350" i="20"/>
  <c r="AE350" i="20"/>
  <c r="S349" i="20"/>
  <c r="T349" i="20"/>
  <c r="U349" i="20"/>
  <c r="V349" i="20"/>
  <c r="AC349" i="20" s="1"/>
  <c r="W349" i="20"/>
  <c r="X349" i="20"/>
  <c r="Y349" i="20"/>
  <c r="Z349" i="20"/>
  <c r="AA349" i="20"/>
  <c r="AB349" i="20"/>
  <c r="AD349" i="20"/>
  <c r="AE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AT349" i="20"/>
  <c r="AU349" i="20"/>
  <c r="AV349" i="20"/>
  <c r="AW349" i="20"/>
  <c r="AX349" i="20"/>
  <c r="AY349" i="20"/>
  <c r="AZ349" i="20"/>
  <c r="BA349" i="20"/>
  <c r="BB349" i="20"/>
  <c r="BC349" i="20"/>
  <c r="BD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M443" i="12"/>
  <c r="I442" i="12"/>
  <c r="C443" i="12"/>
  <c r="D443" i="12"/>
  <c r="G443" i="12" s="1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C436" i="6"/>
  <c r="D436" i="6"/>
  <c r="E436" i="6" s="1"/>
  <c r="L437" i="5"/>
  <c r="M437" i="5"/>
  <c r="I436" i="5"/>
  <c r="C437" i="5"/>
  <c r="D437" i="5"/>
  <c r="E437" i="5" s="1"/>
  <c r="H444" i="10" l="1"/>
  <c r="G444" i="10"/>
  <c r="H443" i="9"/>
  <c r="G443" i="9"/>
  <c r="G443" i="11"/>
  <c r="H443" i="11"/>
  <c r="G437" i="8"/>
  <c r="G437" i="7"/>
  <c r="H437" i="7"/>
  <c r="H436" i="6"/>
  <c r="G436" i="6"/>
  <c r="H437" i="5"/>
  <c r="G437" i="5"/>
  <c r="BD348" i="20"/>
  <c r="S348" i="20" l="1"/>
  <c r="T348" i="20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AT348" i="20"/>
  <c r="AU348" i="20"/>
  <c r="AW348" i="20"/>
  <c r="AY348" i="20"/>
  <c r="AZ348" i="20"/>
  <c r="BA348" i="20"/>
  <c r="BB348" i="20"/>
  <c r="BC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M442" i="12"/>
  <c r="I441" i="12"/>
  <c r="C442" i="12"/>
  <c r="D442" i="12"/>
  <c r="G442" i="12" s="1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D435" i="6" s="1"/>
  <c r="M435" i="6"/>
  <c r="I435" i="6"/>
  <c r="C435" i="6"/>
  <c r="L436" i="5"/>
  <c r="M436" i="5"/>
  <c r="I435" i="5"/>
  <c r="C436" i="5"/>
  <c r="D436" i="5"/>
  <c r="E436" i="5" s="1"/>
  <c r="AV348" i="20" l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H436" i="5"/>
  <c r="G436" i="5"/>
  <c r="S347" i="20"/>
  <c r="T347" i="20"/>
  <c r="U347" i="20"/>
  <c r="AD347" i="20" s="1"/>
  <c r="V347" i="20"/>
  <c r="Y347" i="20"/>
  <c r="AA347" i="20"/>
  <c r="AC347" i="20"/>
  <c r="AE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AT347" i="20"/>
  <c r="AU347" i="20"/>
  <c r="AW347" i="20"/>
  <c r="AY347" i="20"/>
  <c r="AZ347" i="20"/>
  <c r="BA347" i="20"/>
  <c r="BB347" i="20"/>
  <c r="BC347" i="20"/>
  <c r="BD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C434" i="6"/>
  <c r="L435" i="5"/>
  <c r="M435" i="5"/>
  <c r="I434" i="5"/>
  <c r="C435" i="5"/>
  <c r="AB347" i="20" l="1"/>
  <c r="AX347" i="20"/>
  <c r="Z347" i="20"/>
  <c r="AV347" i="20"/>
  <c r="X347" i="20"/>
  <c r="W347" i="20"/>
  <c r="D442" i="10"/>
  <c r="D441" i="9"/>
  <c r="D441" i="11"/>
  <c r="D441" i="12"/>
  <c r="G441" i="12" s="1"/>
  <c r="D435" i="8"/>
  <c r="D435" i="7"/>
  <c r="D434" i="6"/>
  <c r="D435" i="5"/>
  <c r="A1" i="27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H435" i="5"/>
  <c r="S346" i="20"/>
  <c r="T346" i="20"/>
  <c r="U346" i="20"/>
  <c r="X346" i="20" s="1"/>
  <c r="V346" i="20"/>
  <c r="W346" i="20"/>
  <c r="Y346" i="20"/>
  <c r="Z346" i="20"/>
  <c r="AA346" i="20"/>
  <c r="AB346" i="20"/>
  <c r="AC346" i="20"/>
  <c r="AD346" i="20"/>
  <c r="AE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AT346" i="20"/>
  <c r="AU346" i="20"/>
  <c r="AV346" i="20"/>
  <c r="AW346" i="20"/>
  <c r="AX346" i="20"/>
  <c r="AY346" i="20"/>
  <c r="AZ346" i="20"/>
  <c r="BA346" i="20"/>
  <c r="BB346" i="20"/>
  <c r="BC346" i="20"/>
  <c r="BD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M440" i="12"/>
  <c r="I439" i="12"/>
  <c r="C440" i="12"/>
  <c r="D440" i="12"/>
  <c r="G440" i="12" s="1"/>
  <c r="L434" i="8"/>
  <c r="M434" i="8"/>
  <c r="I434" i="8"/>
  <c r="C434" i="8"/>
  <c r="L434" i="7"/>
  <c r="M434" i="7"/>
  <c r="I434" i="7"/>
  <c r="C434" i="7"/>
  <c r="L433" i="6"/>
  <c r="M433" i="6"/>
  <c r="I433" i="6"/>
  <c r="C433" i="6"/>
  <c r="L434" i="5"/>
  <c r="M434" i="5"/>
  <c r="C434" i="5"/>
  <c r="D434" i="8"/>
  <c r="D434" i="7"/>
  <c r="D433" i="6"/>
  <c r="D434" i="5"/>
  <c r="E434" i="5" s="1"/>
  <c r="H441" i="10" l="1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H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M439" i="12"/>
  <c r="I438" i="12"/>
  <c r="C439" i="12"/>
  <c r="D439" i="12"/>
  <c r="G439" i="12" s="1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C432" i="6"/>
  <c r="D432" i="6"/>
  <c r="E432" i="6" s="1"/>
  <c r="L433" i="5"/>
  <c r="M433" i="5"/>
  <c r="C433" i="5"/>
  <c r="D433" i="5"/>
  <c r="E433" i="5" s="1"/>
  <c r="H440" i="10" l="1"/>
  <c r="G440" i="10"/>
  <c r="E439" i="9"/>
  <c r="H439" i="9"/>
  <c r="G439" i="11"/>
  <c r="H439" i="11"/>
  <c r="G433" i="8"/>
  <c r="H433" i="7"/>
  <c r="G433" i="7"/>
  <c r="H432" i="6"/>
  <c r="G432" i="6"/>
  <c r="H433" i="5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D438" i="12" s="1"/>
  <c r="G438" i="12" s="1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C431" i="6"/>
  <c r="D431" i="6"/>
  <c r="E431" i="6" s="1"/>
  <c r="L432" i="5"/>
  <c r="M432" i="5"/>
  <c r="I431" i="5"/>
  <c r="C432" i="5"/>
  <c r="D432" i="5"/>
  <c r="E432" i="5" s="1"/>
  <c r="H439" i="10" l="1"/>
  <c r="G439" i="10"/>
  <c r="H438" i="9"/>
  <c r="G438" i="9"/>
  <c r="H438" i="11"/>
  <c r="G438" i="11"/>
  <c r="G432" i="8"/>
  <c r="H432" i="7"/>
  <c r="G432" i="7"/>
  <c r="G431" i="6"/>
  <c r="H431" i="6"/>
  <c r="H432" i="5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M437" i="12"/>
  <c r="I436" i="12"/>
  <c r="C437" i="12"/>
  <c r="D437" i="12"/>
  <c r="G437" i="12" s="1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C430" i="6"/>
  <c r="D430" i="6"/>
  <c r="G430" i="6" s="1"/>
  <c r="L431" i="5"/>
  <c r="M431" i="5"/>
  <c r="C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M436" i="12"/>
  <c r="I435" i="12"/>
  <c r="C436" i="12"/>
  <c r="D436" i="12"/>
  <c r="G436" i="12" s="1"/>
  <c r="L430" i="8"/>
  <c r="D430" i="8" s="1"/>
  <c r="M430" i="8"/>
  <c r="C430" i="8"/>
  <c r="L430" i="7"/>
  <c r="M430" i="7"/>
  <c r="C430" i="7"/>
  <c r="D430" i="7"/>
  <c r="E430" i="7" s="1"/>
  <c r="L429" i="6"/>
  <c r="D429" i="6" s="1"/>
  <c r="M429" i="6"/>
  <c r="C429" i="6"/>
  <c r="L430" i="5"/>
  <c r="M430" i="5"/>
  <c r="C430" i="5"/>
  <c r="D430" i="5"/>
  <c r="E430" i="5" s="1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D435" i="12" s="1"/>
  <c r="G435" i="12" s="1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D428" i="6" s="1"/>
  <c r="M428" i="6"/>
  <c r="C428" i="6"/>
  <c r="L429" i="5"/>
  <c r="D429" i="5" s="1"/>
  <c r="M429" i="5"/>
  <c r="I428" i="5"/>
  <c r="C429" i="5"/>
  <c r="B346" i="20"/>
  <c r="B347" i="20"/>
  <c r="B348" i="20"/>
  <c r="B349" i="20"/>
  <c r="B350" i="20"/>
  <c r="B291" i="25"/>
  <c r="H436" i="10" l="1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M434" i="12"/>
  <c r="C434" i="12"/>
  <c r="L428" i="8"/>
  <c r="M428" i="8"/>
  <c r="C428" i="8"/>
  <c r="L428" i="7"/>
  <c r="M428" i="7"/>
  <c r="C428" i="7"/>
  <c r="L427" i="6"/>
  <c r="M427" i="6"/>
  <c r="C427" i="6"/>
  <c r="L428" i="5"/>
  <c r="M428" i="5"/>
  <c r="C428" i="5"/>
  <c r="S345" i="20" l="1"/>
  <c r="U345" i="20"/>
  <c r="X345" i="20" s="1"/>
  <c r="V345" i="20"/>
  <c r="AC345" i="20" s="1"/>
  <c r="Y345" i="20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AT345" i="20"/>
  <c r="AU345" i="20"/>
  <c r="AV345" i="20"/>
  <c r="AW345" i="20"/>
  <c r="AY345" i="20"/>
  <c r="AZ345" i="20"/>
  <c r="AD345" i="20" l="1"/>
  <c r="AB345" i="20"/>
  <c r="AX345" i="20"/>
  <c r="Z345" i="20"/>
  <c r="W345" i="20"/>
  <c r="D435" i="10"/>
  <c r="I434" i="10"/>
  <c r="D434" i="9"/>
  <c r="I433" i="9"/>
  <c r="D434" i="11"/>
  <c r="I433" i="11"/>
  <c r="D434" i="12"/>
  <c r="G434" i="12" s="1"/>
  <c r="I433" i="12"/>
  <c r="D428" i="8"/>
  <c r="D428" i="7"/>
  <c r="D427" i="6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W344" i="20" s="1"/>
  <c r="V344" i="20"/>
  <c r="AE344" i="20" s="1"/>
  <c r="Y344" i="20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M433" i="12"/>
  <c r="I432" i="12"/>
  <c r="C433" i="12"/>
  <c r="D433" i="12"/>
  <c r="G433" i="12" s="1"/>
  <c r="L427" i="8"/>
  <c r="M427" i="8"/>
  <c r="I427" i="8"/>
  <c r="C427" i="8"/>
  <c r="D427" i="8"/>
  <c r="L427" i="7"/>
  <c r="M427" i="7"/>
  <c r="I427" i="7"/>
  <c r="G427" i="7"/>
  <c r="C427" i="7"/>
  <c r="D427" i="7"/>
  <c r="L426" i="6"/>
  <c r="D426" i="6" s="1"/>
  <c r="M426" i="6"/>
  <c r="I426" i="6"/>
  <c r="C426" i="6"/>
  <c r="L427" i="5"/>
  <c r="M427" i="5"/>
  <c r="C427" i="5"/>
  <c r="D427" i="5"/>
  <c r="BB345" i="20" l="1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V343" i="20"/>
  <c r="W343" i="20" s="1"/>
  <c r="X343" i="20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X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M432" i="12"/>
  <c r="I431" i="12"/>
  <c r="C432" i="12"/>
  <c r="L426" i="8"/>
  <c r="M426" i="8"/>
  <c r="I426" i="8"/>
  <c r="C426" i="8"/>
  <c r="L426" i="7"/>
  <c r="M426" i="7"/>
  <c r="I426" i="7"/>
  <c r="C426" i="7"/>
  <c r="L425" i="6"/>
  <c r="D425" i="6" s="1"/>
  <c r="M425" i="6"/>
  <c r="I425" i="6"/>
  <c r="C425" i="6"/>
  <c r="L426" i="5"/>
  <c r="D426" i="5" s="1"/>
  <c r="M426" i="5"/>
  <c r="I425" i="5"/>
  <c r="C426" i="5"/>
  <c r="D433" i="10"/>
  <c r="D432" i="9"/>
  <c r="D432" i="11"/>
  <c r="D432" i="12"/>
  <c r="G432" i="12" s="1"/>
  <c r="D426" i="8"/>
  <c r="D426" i="7"/>
  <c r="AE343" i="20" l="1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V342" i="20"/>
  <c r="Y342" i="20" s="1"/>
  <c r="W342" i="20"/>
  <c r="X342" i="20"/>
  <c r="AA342" i="20"/>
  <c r="AB342" i="20"/>
  <c r="AD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V342" i="20"/>
  <c r="BA343" i="20" s="1"/>
  <c r="AW342" i="20"/>
  <c r="AX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C424" i="6"/>
  <c r="L425" i="5"/>
  <c r="M425" i="5"/>
  <c r="C425" i="5"/>
  <c r="D431" i="11"/>
  <c r="D431" i="12"/>
  <c r="G431" i="12" s="1"/>
  <c r="D425" i="8"/>
  <c r="D424" i="6"/>
  <c r="D425" i="5"/>
  <c r="I424" i="5"/>
  <c r="BD343" i="20" l="1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W341" i="20" s="1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M430" i="12"/>
  <c r="I429" i="12"/>
  <c r="C430" i="12"/>
  <c r="D430" i="12"/>
  <c r="G430" i="12" s="1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C423" i="6"/>
  <c r="L424" i="5"/>
  <c r="M424" i="5"/>
  <c r="I423" i="5"/>
  <c r="C424" i="5"/>
  <c r="D424" i="5"/>
  <c r="AV341" i="20" l="1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C422" i="6"/>
  <c r="L423" i="5"/>
  <c r="M423" i="5"/>
  <c r="C423" i="5"/>
  <c r="B341" i="20" l="1"/>
  <c r="B342" i="20"/>
  <c r="B343" i="20"/>
  <c r="B344" i="20"/>
  <c r="B345" i="20"/>
  <c r="S340" i="20"/>
  <c r="T341" i="20" s="1"/>
  <c r="U340" i="20"/>
  <c r="W340" i="20" s="1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D429" i="12"/>
  <c r="G429" i="12" s="1"/>
  <c r="I428" i="12"/>
  <c r="D423" i="8"/>
  <c r="D423" i="7"/>
  <c r="D422" i="6"/>
  <c r="D423" i="5"/>
  <c r="I422" i="5"/>
  <c r="AE340" i="20" l="1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Y339" i="20"/>
  <c r="AA339" i="20"/>
  <c r="AC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M428" i="12"/>
  <c r="I427" i="12"/>
  <c r="G428" i="12"/>
  <c r="C428" i="12"/>
  <c r="D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C421" i="6"/>
  <c r="D421" i="6"/>
  <c r="L422" i="5"/>
  <c r="D422" i="5" s="1"/>
  <c r="M422" i="5"/>
  <c r="I421" i="5"/>
  <c r="C422" i="5"/>
  <c r="BB340" i="20" l="1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C338" i="20"/>
  <c r="AE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M427" i="12"/>
  <c r="I426" i="12"/>
  <c r="C427" i="12"/>
  <c r="D427" i="12"/>
  <c r="G427" i="12" s="1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C420" i="6"/>
  <c r="D420" i="6"/>
  <c r="L421" i="5"/>
  <c r="M421" i="5"/>
  <c r="I420" i="5"/>
  <c r="C421" i="5"/>
  <c r="D421" i="5"/>
  <c r="BD339" i="20" l="1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W337" i="20" s="1"/>
  <c r="V337" i="20"/>
  <c r="AE337" i="20" s="1"/>
  <c r="AA337" i="20"/>
  <c r="AC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C419" i="6"/>
  <c r="L420" i="5"/>
  <c r="M420" i="5"/>
  <c r="C420" i="5"/>
  <c r="D427" i="10"/>
  <c r="D426" i="9"/>
  <c r="D426" i="11"/>
  <c r="D426" i="12"/>
  <c r="G426" i="12" s="1"/>
  <c r="D420" i="8"/>
  <c r="D420" i="7"/>
  <c r="D419" i="6"/>
  <c r="D420" i="5"/>
  <c r="G420" i="5" s="1"/>
  <c r="AD337" i="20" l="1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Y336" i="20"/>
  <c r="AA336" i="20"/>
  <c r="AC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M425" i="12"/>
  <c r="I424" i="12"/>
  <c r="C425" i="12"/>
  <c r="D425" i="12"/>
  <c r="G425" i="12" s="1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C418" i="6"/>
  <c r="L419" i="5"/>
  <c r="D419" i="5" s="1"/>
  <c r="M419" i="5"/>
  <c r="I418" i="5"/>
  <c r="C419" i="5"/>
  <c r="BD337" i="20" l="1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V335" i="20" s="1"/>
  <c r="BA336" i="20" s="1"/>
  <c r="V335" i="20"/>
  <c r="Y335" i="20" s="1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X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D424" i="12" s="1"/>
  <c r="G424" i="12" s="1"/>
  <c r="M424" i="12"/>
  <c r="I423" i="12"/>
  <c r="C424" i="12"/>
  <c r="L418" i="8"/>
  <c r="M418" i="8"/>
  <c r="I418" i="8"/>
  <c r="C418" i="8"/>
  <c r="L418" i="7"/>
  <c r="M418" i="7"/>
  <c r="I418" i="7"/>
  <c r="C418" i="7"/>
  <c r="L417" i="6"/>
  <c r="D417" i="6" s="1"/>
  <c r="M417" i="6"/>
  <c r="I417" i="6"/>
  <c r="C417" i="6"/>
  <c r="L418" i="5"/>
  <c r="M418" i="5"/>
  <c r="I417" i="5"/>
  <c r="C418" i="5"/>
  <c r="D425" i="10"/>
  <c r="D418" i="8"/>
  <c r="D418" i="7"/>
  <c r="D418" i="5"/>
  <c r="BB336" i="20" l="1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M423" i="12"/>
  <c r="I422" i="12"/>
  <c r="C423" i="12"/>
  <c r="D423" i="12"/>
  <c r="G423" i="12" s="1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C416" i="6"/>
  <c r="D416" i="6"/>
  <c r="L417" i="5"/>
  <c r="M417" i="5"/>
  <c r="G417" i="5"/>
  <c r="C417" i="5"/>
  <c r="D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Y333" i="20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M422" i="12"/>
  <c r="I421" i="12"/>
  <c r="C422" i="12"/>
  <c r="D422" i="12"/>
  <c r="G422" i="12" s="1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C415" i="6"/>
  <c r="D415" i="6"/>
  <c r="L416" i="5"/>
  <c r="M416" i="5"/>
  <c r="I415" i="5"/>
  <c r="C416" i="5"/>
  <c r="D416" i="5"/>
  <c r="AC333" i="20" l="1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V332" i="20"/>
  <c r="Y332" i="20" s="1"/>
  <c r="X332" i="20"/>
  <c r="AA332" i="20"/>
  <c r="AB332" i="20"/>
  <c r="AC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V332" i="20"/>
  <c r="BA333" i="20" s="1"/>
  <c r="AW332" i="20"/>
  <c r="AX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M421" i="12"/>
  <c r="I420" i="12"/>
  <c r="C421" i="12"/>
  <c r="D421" i="12"/>
  <c r="G421" i="12" s="1"/>
  <c r="L415" i="8"/>
  <c r="M415" i="8"/>
  <c r="I415" i="8"/>
  <c r="C415" i="8"/>
  <c r="D415" i="8"/>
  <c r="L415" i="7"/>
  <c r="M415" i="7"/>
  <c r="I415" i="7"/>
  <c r="C415" i="7"/>
  <c r="D415" i="7"/>
  <c r="L414" i="6"/>
  <c r="D414" i="6" s="1"/>
  <c r="M414" i="6"/>
  <c r="I414" i="6"/>
  <c r="C414" i="6"/>
  <c r="L415" i="5"/>
  <c r="M415" i="5"/>
  <c r="C415" i="5"/>
  <c r="D415" i="5"/>
  <c r="BB333" i="20" l="1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B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V331" i="20"/>
  <c r="BA332" i="20" s="1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D420" i="12" s="1"/>
  <c r="G420" i="12" s="1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C413" i="6"/>
  <c r="D413" i="6"/>
  <c r="L414" i="5"/>
  <c r="D414" i="5" s="1"/>
  <c r="M414" i="5"/>
  <c r="I414" i="5"/>
  <c r="C414" i="5"/>
  <c r="AC331" i="20" l="1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C412" i="6"/>
  <c r="L413" i="5"/>
  <c r="M413" i="5"/>
  <c r="I413" i="5"/>
  <c r="C413" i="5"/>
  <c r="D420" i="10"/>
  <c r="D419" i="11"/>
  <c r="D419" i="12"/>
  <c r="G419" i="12" s="1"/>
  <c r="D413" i="8"/>
  <c r="D413" i="7"/>
  <c r="D412" i="6"/>
  <c r="D413" i="5"/>
  <c r="B331" i="20"/>
  <c r="B332" i="20"/>
  <c r="B333" i="20"/>
  <c r="B334" i="20"/>
  <c r="B335" i="20"/>
  <c r="I418" i="12"/>
  <c r="S330" i="20"/>
  <c r="T331" i="20" s="1"/>
  <c r="U330" i="20"/>
  <c r="W330" i="20" s="1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V330" i="20"/>
  <c r="BA331" i="20" s="1"/>
  <c r="AW330" i="20"/>
  <c r="AY330" i="20"/>
  <c r="AZ330" i="20"/>
  <c r="AE330" i="20" l="1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B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V329" i="20"/>
  <c r="BA330" i="20" s="1"/>
  <c r="AW329" i="20"/>
  <c r="AX329" i="20"/>
  <c r="AY329" i="20"/>
  <c r="AZ329" i="20"/>
  <c r="BB330" i="20" l="1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D418" i="12" s="1"/>
  <c r="G418" i="12" s="1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D411" i="6" s="1"/>
  <c r="M411" i="6"/>
  <c r="I411" i="6"/>
  <c r="C411" i="6"/>
  <c r="L412" i="5"/>
  <c r="M412" i="5"/>
  <c r="I411" i="5"/>
  <c r="C412" i="5"/>
  <c r="D412" i="5"/>
  <c r="G419" i="10" l="1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W328" i="20"/>
  <c r="AA328" i="20"/>
  <c r="AD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V328" i="20"/>
  <c r="BA329" i="20" s="1"/>
  <c r="AW328" i="20"/>
  <c r="AY328" i="20"/>
  <c r="AZ328" i="20"/>
  <c r="Y328" i="20" l="1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D417" i="12" s="1"/>
  <c r="G417" i="12" s="1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C410" i="6"/>
  <c r="L411" i="5"/>
  <c r="M411" i="5"/>
  <c r="C411" i="5"/>
  <c r="D411" i="8"/>
  <c r="D410" i="6"/>
  <c r="D411" i="5"/>
  <c r="I410" i="5"/>
  <c r="G418" i="10" l="1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Z327" i="20" s="1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X327" i="20"/>
  <c r="AY327" i="20"/>
  <c r="AZ327" i="20"/>
  <c r="S326" i="20"/>
  <c r="T327" i="20" s="1"/>
  <c r="U326" i="20"/>
  <c r="W326" i="20" s="1"/>
  <c r="V326" i="20"/>
  <c r="AE326" i="20" s="1"/>
  <c r="Y326" i="20"/>
  <c r="AA326" i="20"/>
  <c r="AC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M416" i="12"/>
  <c r="I414" i="12"/>
  <c r="C416" i="12"/>
  <c r="D416" i="12"/>
  <c r="G416" i="12" s="1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D409" i="6" s="1"/>
  <c r="M409" i="6"/>
  <c r="I409" i="6"/>
  <c r="C409" i="6"/>
  <c r="L410" i="5"/>
  <c r="M410" i="5"/>
  <c r="G410" i="5"/>
  <c r="C410" i="5"/>
  <c r="D410" i="5"/>
  <c r="BB327" i="20" l="1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M415" i="12"/>
  <c r="C415" i="12"/>
  <c r="D415" i="12"/>
  <c r="G415" i="12" s="1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C408" i="6"/>
  <c r="D408" i="6"/>
  <c r="L409" i="5"/>
  <c r="D409" i="5" s="1"/>
  <c r="M409" i="5"/>
  <c r="I409" i="5"/>
  <c r="C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C407" i="6"/>
  <c r="L408" i="5"/>
  <c r="M408" i="5"/>
  <c r="I408" i="5"/>
  <c r="C408" i="5"/>
  <c r="S325" i="20" l="1"/>
  <c r="T326" i="20" s="1"/>
  <c r="U325" i="20"/>
  <c r="V325" i="20"/>
  <c r="W325" i="20" s="1"/>
  <c r="X325" i="20"/>
  <c r="Z325" i="20"/>
  <c r="AA325" i="20"/>
  <c r="AB325" i="20"/>
  <c r="AD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V325" i="20"/>
  <c r="BA326" i="20" s="1"/>
  <c r="AW325" i="20"/>
  <c r="AX325" i="20"/>
  <c r="AY325" i="20"/>
  <c r="AZ325" i="20"/>
  <c r="B271" i="25"/>
  <c r="D271" i="25"/>
  <c r="D415" i="10"/>
  <c r="D414" i="9"/>
  <c r="D414" i="11"/>
  <c r="I413" i="11"/>
  <c r="D414" i="12"/>
  <c r="G414" i="12" s="1"/>
  <c r="D408" i="8"/>
  <c r="D408" i="7"/>
  <c r="D407" i="6"/>
  <c r="D408" i="5"/>
  <c r="BD326" i="20" l="1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D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X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M413" i="12"/>
  <c r="I412" i="12"/>
  <c r="C413" i="12"/>
  <c r="D413" i="12"/>
  <c r="G413" i="12" s="1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C406" i="6"/>
  <c r="D406" i="6"/>
  <c r="L407" i="5"/>
  <c r="D407" i="5" s="1"/>
  <c r="M407" i="5"/>
  <c r="I407" i="5"/>
  <c r="C407" i="5"/>
  <c r="W324" i="20" l="1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/>
  <c r="AA323" i="20"/>
  <c r="AB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X323" i="20"/>
  <c r="AY323" i="20"/>
  <c r="AZ323" i="20"/>
  <c r="I412" i="10"/>
  <c r="S322" i="20"/>
  <c r="T323" i="20" s="1"/>
  <c r="U322" i="20"/>
  <c r="W322" i="20" s="1"/>
  <c r="V322" i="20"/>
  <c r="Y322" i="20" s="1"/>
  <c r="AA322" i="20"/>
  <c r="AD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V322" i="20"/>
  <c r="BA323" i="20" s="1"/>
  <c r="AW322" i="20"/>
  <c r="AX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M412" i="12"/>
  <c r="I411" i="12"/>
  <c r="C412" i="12"/>
  <c r="D412" i="12"/>
  <c r="G412" i="12" s="1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D405" i="6" s="1"/>
  <c r="M405" i="6"/>
  <c r="I405" i="6"/>
  <c r="C405" i="6"/>
  <c r="L406" i="5"/>
  <c r="M406" i="5"/>
  <c r="I406" i="5"/>
  <c r="C406" i="5"/>
  <c r="D406" i="5"/>
  <c r="BD324" i="20" l="1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M411" i="12"/>
  <c r="I410" i="12"/>
  <c r="G411" i="12"/>
  <c r="C411" i="12"/>
  <c r="D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C404" i="6"/>
  <c r="D404" i="6"/>
  <c r="L405" i="5"/>
  <c r="M405" i="5"/>
  <c r="I405" i="5"/>
  <c r="C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V321" i="20"/>
  <c r="BA322" i="20" s="1"/>
  <c r="AW321" i="20"/>
  <c r="AX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M410" i="12"/>
  <c r="I409" i="12"/>
  <c r="C410" i="12"/>
  <c r="D410" i="12"/>
  <c r="G410" i="12" s="1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C403" i="6"/>
  <c r="D403" i="6"/>
  <c r="L404" i="5"/>
  <c r="M404" i="5"/>
  <c r="I404" i="5"/>
  <c r="C404" i="5"/>
  <c r="D404" i="5"/>
  <c r="W321" i="20" l="1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C402" i="6"/>
  <c r="L403" i="5"/>
  <c r="M403" i="5"/>
  <c r="I403" i="5"/>
  <c r="C403" i="5"/>
  <c r="D410" i="10" l="1"/>
  <c r="D409" i="9"/>
  <c r="D409" i="11"/>
  <c r="D409" i="12"/>
  <c r="G409" i="12" s="1"/>
  <c r="D403" i="8"/>
  <c r="D403" i="7"/>
  <c r="D402" i="6"/>
  <c r="D403" i="5"/>
  <c r="G410" i="10" l="1"/>
  <c r="G409" i="9"/>
  <c r="G409" i="11"/>
  <c r="G403" i="8"/>
  <c r="G403" i="7"/>
  <c r="G402" i="6"/>
  <c r="G403" i="5"/>
  <c r="S320" i="20"/>
  <c r="T321" i="20" s="1"/>
  <c r="U320" i="20"/>
  <c r="V320" i="20"/>
  <c r="AE320" i="20" s="1"/>
  <c r="X320" i="20"/>
  <c r="Y320" i="20"/>
  <c r="AA320" i="20"/>
  <c r="AB320" i="20"/>
  <c r="AC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V320" i="20"/>
  <c r="BA321" i="20" s="1"/>
  <c r="AW320" i="20"/>
  <c r="AY320" i="20"/>
  <c r="AZ320" i="20"/>
  <c r="B321" i="20"/>
  <c r="B322" i="20"/>
  <c r="B324" i="20"/>
  <c r="B325" i="20"/>
  <c r="I409" i="10"/>
  <c r="I408" i="9"/>
  <c r="I408" i="11"/>
  <c r="I408" i="12"/>
  <c r="BB321" i="20" l="1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C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V319" i="20"/>
  <c r="BA320" i="20" s="1"/>
  <c r="AW319" i="20"/>
  <c r="AY319" i="20"/>
  <c r="AZ319" i="20"/>
  <c r="I402" i="8"/>
  <c r="I401" i="8"/>
  <c r="I407" i="12"/>
  <c r="C401" i="5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M408" i="12"/>
  <c r="C408" i="12"/>
  <c r="L402" i="8"/>
  <c r="D402" i="8" s="1"/>
  <c r="M402" i="8"/>
  <c r="C402" i="8"/>
  <c r="D402" i="7"/>
  <c r="G402" i="7" s="1"/>
  <c r="M402" i="7"/>
  <c r="C402" i="7"/>
  <c r="L401" i="6"/>
  <c r="D401" i="6" s="1"/>
  <c r="M401" i="6"/>
  <c r="C401" i="6"/>
  <c r="L402" i="5"/>
  <c r="D402" i="5" s="1"/>
  <c r="M402" i="5"/>
  <c r="C402" i="5"/>
  <c r="W319" i="20" l="1"/>
  <c r="AE319" i="20"/>
  <c r="BJ321" i="20"/>
  <c r="AB319" i="20"/>
  <c r="BD320" i="20"/>
  <c r="BB320" i="20"/>
  <c r="AX319" i="20"/>
  <c r="AD319" i="20"/>
  <c r="Z319" i="20"/>
  <c r="D408" i="12"/>
  <c r="G408" i="12" s="1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C400" i="6"/>
  <c r="S318" i="20" l="1"/>
  <c r="T319" i="20" s="1"/>
  <c r="U318" i="20"/>
  <c r="AB318" i="20" s="1"/>
  <c r="V318" i="20"/>
  <c r="AC318" i="20" s="1"/>
  <c r="W318" i="20"/>
  <c r="X318" i="20"/>
  <c r="Y318" i="20"/>
  <c r="Z318" i="20"/>
  <c r="AA318" i="20"/>
  <c r="AD318" i="20"/>
  <c r="AE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V318" i="20"/>
  <c r="BA319" i="20" s="1"/>
  <c r="AW318" i="20"/>
  <c r="AX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D400" i="6"/>
  <c r="I399" i="6"/>
  <c r="I400" i="5"/>
  <c r="BB319" i="20" l="1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C399" i="6"/>
  <c r="L400" i="5"/>
  <c r="D400" i="5" s="1"/>
  <c r="M400" i="5"/>
  <c r="C400" i="5"/>
  <c r="G400" i="8" l="1"/>
  <c r="G400" i="7"/>
  <c r="G399" i="6"/>
  <c r="G400" i="5"/>
  <c r="S317" i="20"/>
  <c r="T318" i="20" s="1"/>
  <c r="U317" i="20"/>
  <c r="W317" i="20" s="1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D406" i="12"/>
  <c r="G406" i="12" s="1"/>
  <c r="I405" i="12"/>
  <c r="I399" i="5"/>
  <c r="AE317" i="20" l="1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X316" i="20" s="1"/>
  <c r="V316" i="20"/>
  <c r="AA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V316" i="20"/>
  <c r="BA317" i="20" s="1"/>
  <c r="AW316" i="20"/>
  <c r="AY316" i="20"/>
  <c r="AZ316" i="20"/>
  <c r="BE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M405" i="12"/>
  <c r="C405" i="12"/>
  <c r="D405" i="12"/>
  <c r="G405" i="12" s="1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C398" i="6"/>
  <c r="L399" i="5"/>
  <c r="D399" i="5" s="1"/>
  <c r="M399" i="5"/>
  <c r="C399" i="5"/>
  <c r="BG318" i="20" l="1"/>
  <c r="BH318" i="20"/>
  <c r="BI318" i="20"/>
  <c r="BE318" i="20"/>
  <c r="BJ318" i="20" s="1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J317" i="20" s="1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C397" i="6"/>
  <c r="L398" i="5"/>
  <c r="M398" i="5"/>
  <c r="I398" i="5"/>
  <c r="C398" i="5"/>
  <c r="BJ316" i="20" l="1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V315" i="20"/>
  <c r="BA316" i="20" s="1"/>
  <c r="AW315" i="20"/>
  <c r="AY315" i="20"/>
  <c r="AZ315" i="20"/>
  <c r="D405" i="10"/>
  <c r="I404" i="10"/>
  <c r="D404" i="9"/>
  <c r="I403" i="9"/>
  <c r="D404" i="11"/>
  <c r="I403" i="11"/>
  <c r="D404" i="12"/>
  <c r="G404" i="12" s="1"/>
  <c r="I403" i="12"/>
  <c r="D398" i="8"/>
  <c r="D398" i="7"/>
  <c r="D397" i="6"/>
  <c r="D398" i="5"/>
  <c r="I397" i="5"/>
  <c r="W315" i="20" l="1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W314" i="20" s="1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X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M403" i="12"/>
  <c r="C403" i="12"/>
  <c r="D403" i="12"/>
  <c r="G403" i="12" s="1"/>
  <c r="L397" i="8"/>
  <c r="M397" i="8"/>
  <c r="I397" i="8"/>
  <c r="C397" i="8"/>
  <c r="D397" i="8"/>
  <c r="L397" i="7"/>
  <c r="M397" i="7"/>
  <c r="I397" i="7"/>
  <c r="C397" i="7"/>
  <c r="D397" i="7"/>
  <c r="L396" i="6"/>
  <c r="D396" i="6" s="1"/>
  <c r="M396" i="6"/>
  <c r="I396" i="6"/>
  <c r="C396" i="6"/>
  <c r="L397" i="5"/>
  <c r="D397" i="5" s="1"/>
  <c r="M397" i="5"/>
  <c r="C397" i="5"/>
  <c r="BB315" i="20" l="1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M402" i="12"/>
  <c r="I401" i="12"/>
  <c r="C402" i="12"/>
  <c r="D402" i="12"/>
  <c r="G402" i="12" s="1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C395" i="6"/>
  <c r="D395" i="6"/>
  <c r="L396" i="5"/>
  <c r="D396" i="5" s="1"/>
  <c r="M396" i="5"/>
  <c r="I396" i="5"/>
  <c r="C396" i="5"/>
  <c r="BB314" i="20" l="1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V312" i="20"/>
  <c r="BA313" i="20" s="1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C394" i="6"/>
  <c r="L395" i="5"/>
  <c r="D395" i="5" s="1"/>
  <c r="M395" i="5"/>
  <c r="I395" i="5"/>
  <c r="C395" i="5"/>
  <c r="D402" i="10"/>
  <c r="D401" i="11"/>
  <c r="D401" i="12"/>
  <c r="G401" i="12" s="1"/>
  <c r="D395" i="8"/>
  <c r="D395" i="7"/>
  <c r="D394" i="6"/>
  <c r="Y312" i="20" l="1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Y166" i="20"/>
  <c r="V166" i="20"/>
  <c r="AV166" i="20" s="1"/>
  <c r="U166" i="20"/>
  <c r="AB166" i="20" s="1"/>
  <c r="S166" i="20"/>
  <c r="S311" i="20"/>
  <c r="T312" i="20" s="1"/>
  <c r="U311" i="20"/>
  <c r="V311" i="20"/>
  <c r="Y311" i="20" s="1"/>
  <c r="X311" i="20"/>
  <c r="AA311" i="20"/>
  <c r="AB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V311" i="20"/>
  <c r="BA312" i="20" s="1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M400" i="12"/>
  <c r="I399" i="12"/>
  <c r="C400" i="12"/>
  <c r="D400" i="12"/>
  <c r="G400" i="12" s="1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C393" i="6"/>
  <c r="L394" i="5"/>
  <c r="D394" i="5" s="1"/>
  <c r="M394" i="5"/>
  <c r="I394" i="5"/>
  <c r="C394" i="5"/>
  <c r="W311" i="20" l="1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C392" i="6"/>
  <c r="L393" i="5"/>
  <c r="M393" i="5"/>
  <c r="I393" i="5"/>
  <c r="C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Z310" i="20" s="1"/>
  <c r="V310" i="20"/>
  <c r="AC310" i="20" s="1"/>
  <c r="X310" i="20"/>
  <c r="AA310" i="20"/>
  <c r="AD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V310" i="20"/>
  <c r="BA311" i="20" s="1"/>
  <c r="AW310" i="20"/>
  <c r="AY310" i="20"/>
  <c r="AZ310" i="20"/>
  <c r="D400" i="10"/>
  <c r="I399" i="10"/>
  <c r="D399" i="9"/>
  <c r="I398" i="9"/>
  <c r="D399" i="11"/>
  <c r="I398" i="11"/>
  <c r="D399" i="12"/>
  <c r="G399" i="12" s="1"/>
  <c r="I398" i="12"/>
  <c r="D393" i="8"/>
  <c r="D393" i="7"/>
  <c r="D392" i="6"/>
  <c r="D393" i="5"/>
  <c r="Y310" i="20" l="1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M398" i="12"/>
  <c r="I397" i="12"/>
  <c r="C398" i="12"/>
  <c r="D398" i="12"/>
  <c r="G398" i="12" s="1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C391" i="6"/>
  <c r="D391" i="6"/>
  <c r="L392" i="5"/>
  <c r="M392" i="5"/>
  <c r="I392" i="5"/>
  <c r="C392" i="5"/>
  <c r="D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V308" i="20"/>
  <c r="AE308" i="20" s="1"/>
  <c r="X308" i="20"/>
  <c r="Y308" i="20"/>
  <c r="AA308" i="20"/>
  <c r="AB308" i="20"/>
  <c r="AC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V308" i="20"/>
  <c r="BA309" i="20" s="1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M397" i="12"/>
  <c r="I396" i="12"/>
  <c r="G397" i="12"/>
  <c r="C397" i="12"/>
  <c r="D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C390" i="6"/>
  <c r="D390" i="6"/>
  <c r="L391" i="5"/>
  <c r="M391" i="5"/>
  <c r="I391" i="5"/>
  <c r="C391" i="5"/>
  <c r="D391" i="5"/>
  <c r="BB309" i="20" l="1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BD308" i="20" l="1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M396" i="12"/>
  <c r="I395" i="12"/>
  <c r="G396" i="12"/>
  <c r="C396" i="12"/>
  <c r="D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C389" i="6"/>
  <c r="L390" i="5"/>
  <c r="M390" i="5"/>
  <c r="I390" i="5"/>
  <c r="C390" i="5"/>
  <c r="D390" i="5"/>
  <c r="G390" i="8" l="1"/>
  <c r="G390" i="7"/>
  <c r="G389" i="6"/>
  <c r="G390" i="5"/>
  <c r="S306" i="20"/>
  <c r="T307" i="20" s="1"/>
  <c r="U306" i="20"/>
  <c r="X306" i="20" s="1"/>
  <c r="V306" i="20"/>
  <c r="AA306" i="20"/>
  <c r="AD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V306" i="20"/>
  <c r="BA307" i="20" s="1"/>
  <c r="AW306" i="20"/>
  <c r="AX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M395" i="12"/>
  <c r="I394" i="12"/>
  <c r="C395" i="12"/>
  <c r="D395" i="12"/>
  <c r="G395" i="12" s="1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C388" i="6"/>
  <c r="L389" i="5"/>
  <c r="D389" i="5" s="1"/>
  <c r="M389" i="5"/>
  <c r="I389" i="5"/>
  <c r="C389" i="5"/>
  <c r="W306" i="20" l="1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C387" i="6"/>
  <c r="L388" i="5"/>
  <c r="M388" i="5"/>
  <c r="I388" i="5"/>
  <c r="C388" i="5"/>
  <c r="S305" i="20" l="1"/>
  <c r="T306" i="20" s="1"/>
  <c r="U305" i="20"/>
  <c r="V305" i="20"/>
  <c r="AE305" i="20" s="1"/>
  <c r="X305" i="20"/>
  <c r="Y305" i="20"/>
  <c r="AA305" i="20"/>
  <c r="AB305" i="20"/>
  <c r="AC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V305" i="20"/>
  <c r="BA306" i="20" s="1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D394" i="12"/>
  <c r="G394" i="12" s="1"/>
  <c r="I393" i="12"/>
  <c r="D388" i="8"/>
  <c r="D388" i="7"/>
  <c r="D387" i="6"/>
  <c r="D388" i="5"/>
  <c r="BG306" i="20" l="1"/>
  <c r="BH306" i="20"/>
  <c r="BI306" i="20"/>
  <c r="BE306" i="20"/>
  <c r="BF306" i="20"/>
  <c r="BD306" i="20"/>
  <c r="BB306" i="20"/>
  <c r="BF310" i="20"/>
  <c r="BG310" i="20"/>
  <c r="BH310" i="20"/>
  <c r="BI310" i="20"/>
  <c r="BE310" i="20"/>
  <c r="BJ310" i="20" s="1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BJ307" i="20" s="1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W304" i="20" s="1"/>
  <c r="X304" i="20"/>
  <c r="Z304" i="20"/>
  <c r="AA304" i="20"/>
  <c r="AB304" i="20"/>
  <c r="AD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V304" i="20"/>
  <c r="BA305" i="20" s="1"/>
  <c r="AW304" i="20"/>
  <c r="AX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M393" i="12"/>
  <c r="I392" i="12"/>
  <c r="C393" i="12"/>
  <c r="D393" i="12"/>
  <c r="G393" i="12" s="1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C386" i="6"/>
  <c r="D386" i="6"/>
  <c r="L387" i="5"/>
  <c r="M387" i="5"/>
  <c r="I387" i="5"/>
  <c r="C387" i="5"/>
  <c r="D387" i="5"/>
  <c r="G387" i="5" s="1"/>
  <c r="BJ309" i="20" l="1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W303" i="20" s="1"/>
  <c r="V303" i="20"/>
  <c r="Y303" i="20"/>
  <c r="AA303" i="20"/>
  <c r="AB303" i="20"/>
  <c r="AC303" i="20"/>
  <c r="AE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V303" i="20"/>
  <c r="BA304" i="20" s="1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M392" i="12"/>
  <c r="I391" i="12"/>
  <c r="G392" i="12"/>
  <c r="C392" i="12"/>
  <c r="D392" i="12"/>
  <c r="L386" i="8"/>
  <c r="M386" i="8"/>
  <c r="I386" i="8"/>
  <c r="C386" i="8"/>
  <c r="D386" i="8"/>
  <c r="L386" i="7"/>
  <c r="D386" i="7" s="1"/>
  <c r="M386" i="7"/>
  <c r="I386" i="7"/>
  <c r="C386" i="7"/>
  <c r="L385" i="6"/>
  <c r="D385" i="6" s="1"/>
  <c r="M385" i="6"/>
  <c r="I385" i="6"/>
  <c r="C385" i="6"/>
  <c r="L386" i="5"/>
  <c r="D386" i="5" s="1"/>
  <c r="M386" i="5"/>
  <c r="I386" i="5"/>
  <c r="C386" i="5"/>
  <c r="BB304" i="20" l="1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V302" i="20"/>
  <c r="BA303" i="20" s="1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C384" i="6"/>
  <c r="D384" i="6"/>
  <c r="L385" i="5"/>
  <c r="D385" i="5" s="1"/>
  <c r="M385" i="5"/>
  <c r="I385" i="5"/>
  <c r="C385" i="5"/>
  <c r="W302" i="20" l="1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W301" i="20" s="1"/>
  <c r="V301" i="20"/>
  <c r="AE301" i="20" s="1"/>
  <c r="X301" i="20"/>
  <c r="Y301" i="20"/>
  <c r="AA301" i="20"/>
  <c r="AB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V301" i="20"/>
  <c r="BA302" i="20" s="1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L383" i="6"/>
  <c r="D383" i="6" s="1"/>
  <c r="M383" i="6"/>
  <c r="I383" i="6"/>
  <c r="C383" i="6"/>
  <c r="L384" i="5"/>
  <c r="D384" i="5" s="1"/>
  <c r="M384" i="5"/>
  <c r="I384" i="5"/>
  <c r="C384" i="5"/>
  <c r="BD302" i="20" l="1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V300" i="20"/>
  <c r="BA301" i="20" s="1"/>
  <c r="AW300" i="20"/>
  <c r="AX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BI305" i="20" l="1"/>
  <c r="BE305" i="20"/>
  <c r="BF305" i="20"/>
  <c r="BG305" i="20"/>
  <c r="BH305" i="20"/>
  <c r="W300" i="20"/>
  <c r="BE303" i="20"/>
  <c r="BJ303" i="20" s="1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BJ301" i="20" l="1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Z299" i="20" s="1"/>
  <c r="V299" i="20"/>
  <c r="W299" i="20" s="1"/>
  <c r="AA299" i="20"/>
  <c r="AD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X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D382" i="5" s="1"/>
  <c r="M382" i="5"/>
  <c r="I381" i="5"/>
  <c r="C382" i="5"/>
  <c r="X299" i="20" l="1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W298" i="20" s="1"/>
  <c r="X298" i="20"/>
  <c r="Z298" i="20"/>
  <c r="AA298" i="20"/>
  <c r="AD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V298" i="20"/>
  <c r="BA299" i="20" s="1"/>
  <c r="AW298" i="20"/>
  <c r="AX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M387" i="12"/>
  <c r="C387" i="12"/>
  <c r="D387" i="12"/>
  <c r="G387" i="12" s="1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C380" i="6"/>
  <c r="D380" i="6"/>
  <c r="L381" i="5"/>
  <c r="M381" i="5"/>
  <c r="C381" i="5"/>
  <c r="D381" i="5"/>
  <c r="BB299" i="20" l="1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B297" i="20"/>
  <c r="AD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C379" i="6"/>
  <c r="D379" i="6"/>
  <c r="L380" i="5"/>
  <c r="D380" i="5" s="1"/>
  <c r="M380" i="5"/>
  <c r="C380" i="5"/>
  <c r="AV297" i="20" l="1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W296" i="20" s="1"/>
  <c r="V296" i="20"/>
  <c r="Y296" i="20"/>
  <c r="AA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V296" i="20"/>
  <c r="BA297" i="20" s="1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C378" i="6"/>
  <c r="D378" i="6"/>
  <c r="L379" i="5"/>
  <c r="D379" i="5" s="1"/>
  <c r="M379" i="5"/>
  <c r="I378" i="5"/>
  <c r="C379" i="5"/>
  <c r="AB296" i="20" l="1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J299" i="20" s="1"/>
  <c r="BI298" i="20"/>
  <c r="BE298" i="20"/>
  <c r="BF298" i="20"/>
  <c r="BG298" i="20"/>
  <c r="BH298" i="20"/>
  <c r="BF296" i="20"/>
  <c r="BG296" i="20"/>
  <c r="BH296" i="20"/>
  <c r="BI296" i="20"/>
  <c r="BE296" i="20"/>
  <c r="BJ296" i="20" s="1"/>
  <c r="BF297" i="20"/>
  <c r="BG297" i="20"/>
  <c r="BH297" i="20"/>
  <c r="BI297" i="20"/>
  <c r="BE297" i="20"/>
  <c r="BJ297" i="20" s="1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300" i="20" l="1"/>
  <c r="BJ298" i="20"/>
  <c r="S295" i="20"/>
  <c r="T296" i="20" s="1"/>
  <c r="U295" i="20"/>
  <c r="V295" i="20"/>
  <c r="AC295" i="20" s="1"/>
  <c r="W295" i="20"/>
  <c r="X295" i="20"/>
  <c r="Y295" i="20"/>
  <c r="AA295" i="20"/>
  <c r="AB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V295" i="20"/>
  <c r="BA296" i="20" s="1"/>
  <c r="AW295" i="20"/>
  <c r="AY295" i="20"/>
  <c r="AZ295" i="20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BB296" i="20" l="1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L377" i="5"/>
  <c r="D377" i="5" s="1"/>
  <c r="M377" i="5"/>
  <c r="I377" i="5"/>
  <c r="C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Z293" i="20" s="1"/>
  <c r="V293" i="20"/>
  <c r="AC293" i="20" s="1"/>
  <c r="W293" i="20"/>
  <c r="X293" i="20"/>
  <c r="Y293" i="20"/>
  <c r="AA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V293" i="20"/>
  <c r="BA294" i="20" s="1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L376" i="7"/>
  <c r="M376" i="7"/>
  <c r="I376" i="7"/>
  <c r="C376" i="7"/>
  <c r="D376" i="7"/>
  <c r="L375" i="6"/>
  <c r="D375" i="6" s="1"/>
  <c r="M375" i="6"/>
  <c r="I375" i="6"/>
  <c r="C375" i="6"/>
  <c r="L376" i="5"/>
  <c r="D376" i="5" s="1"/>
  <c r="M376" i="5"/>
  <c r="I376" i="5"/>
  <c r="C376" i="5"/>
  <c r="BD294" i="20" l="1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L375" i="7"/>
  <c r="M375" i="7"/>
  <c r="I375" i="7"/>
  <c r="C375" i="7"/>
  <c r="D375" i="7"/>
  <c r="L374" i="6"/>
  <c r="D374" i="6" s="1"/>
  <c r="M374" i="6"/>
  <c r="I374" i="6"/>
  <c r="C374" i="6"/>
  <c r="L375" i="5"/>
  <c r="M375" i="5"/>
  <c r="I375" i="5"/>
  <c r="C375" i="5"/>
  <c r="D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V291" i="20"/>
  <c r="AE291" i="20" s="1"/>
  <c r="X291" i="20"/>
  <c r="AA291" i="20"/>
  <c r="AB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V291" i="20"/>
  <c r="BA292" i="20" s="1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M380" i="12"/>
  <c r="I379" i="12"/>
  <c r="C380" i="12"/>
  <c r="D380" i="12"/>
  <c r="G380" i="12" s="1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BD292" i="20" l="1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1" i="20" s="1"/>
  <c r="U290" i="20"/>
  <c r="W290" i="20" s="1"/>
  <c r="V290" i="20"/>
  <c r="Y290" i="20"/>
  <c r="AA290" i="20"/>
  <c r="AB290" i="20"/>
  <c r="AC290" i="20"/>
  <c r="AE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V290" i="20"/>
  <c r="BA291" i="20" s="1"/>
  <c r="AW290" i="20"/>
  <c r="AY290" i="20"/>
  <c r="AZ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BG295" i="20" l="1"/>
  <c r="BE295" i="20"/>
  <c r="BH295" i="20"/>
  <c r="BF295" i="20"/>
  <c r="BI295" i="20"/>
  <c r="BD291" i="20"/>
  <c r="BB291" i="20"/>
  <c r="BE294" i="20"/>
  <c r="BJ294" i="20" s="1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J291" i="20" s="1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V289" i="20"/>
  <c r="X289" i="20"/>
  <c r="Y289" i="20"/>
  <c r="AA289" i="20"/>
  <c r="AB289" i="20"/>
  <c r="AC289" i="20"/>
  <c r="AE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V289" i="20"/>
  <c r="BA290" i="20" s="1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BB290" i="20" l="1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D377" i="12" s="1"/>
  <c r="G377" i="12" s="1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C370" i="6"/>
  <c r="D370" i="6"/>
  <c r="L371" i="5"/>
  <c r="M371" i="5"/>
  <c r="I371" i="5"/>
  <c r="C371" i="5"/>
  <c r="D371" i="5"/>
  <c r="G378" i="10" l="1"/>
  <c r="G377" i="9"/>
  <c r="G371" i="7"/>
  <c r="G370" i="6"/>
  <c r="G371" i="5"/>
  <c r="S287" i="20"/>
  <c r="T288" i="20" s="1"/>
  <c r="U287" i="20"/>
  <c r="W287" i="20" s="1"/>
  <c r="V287" i="20"/>
  <c r="Y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M376" i="12"/>
  <c r="I375" i="12"/>
  <c r="C376" i="12"/>
  <c r="D376" i="12"/>
  <c r="G376" i="12" s="1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C369" i="6"/>
  <c r="D369" i="6"/>
  <c r="L370" i="5"/>
  <c r="M370" i="5"/>
  <c r="I370" i="5"/>
  <c r="C370" i="5"/>
  <c r="D370" i="5"/>
  <c r="BB288" i="20" l="1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AX286" i="20" s="1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BD287" i="20" l="1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J288" i="20" s="1"/>
  <c r="BF288" i="20"/>
  <c r="BE287" i="20"/>
  <c r="BF287" i="20"/>
  <c r="BI287" i="20"/>
  <c r="BG287" i="20"/>
  <c r="BH287" i="20"/>
  <c r="S285" i="20"/>
  <c r="T286" i="20" s="1"/>
  <c r="U285" i="20"/>
  <c r="V285" i="20"/>
  <c r="AC285" i="20" s="1"/>
  <c r="X285" i="20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D374" i="12"/>
  <c r="G374" i="12" s="1"/>
  <c r="I373" i="12"/>
  <c r="D368" i="7"/>
  <c r="D367" i="6"/>
  <c r="D368" i="5"/>
  <c r="BB286" i="20" l="1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W284" i="20" s="1"/>
  <c r="V284" i="20"/>
  <c r="Y284" i="20" s="1"/>
  <c r="AA284" i="20"/>
  <c r="AC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V284" i="20"/>
  <c r="BA285" i="20" s="1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L367" i="5"/>
  <c r="M367" i="5"/>
  <c r="I367" i="5"/>
  <c r="C367" i="5"/>
  <c r="D367" i="5"/>
  <c r="AE284" i="20" l="1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V283" i="20"/>
  <c r="AC283" i="20" s="1"/>
  <c r="X283" i="20"/>
  <c r="Y283" i="20"/>
  <c r="Z283" i="20"/>
  <c r="AA283" i="20"/>
  <c r="AB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V283" i="20"/>
  <c r="BA284" i="20" s="1"/>
  <c r="AW283" i="20"/>
  <c r="AX283" i="20"/>
  <c r="AY283" i="20"/>
  <c r="AZ283" i="20"/>
  <c r="W283" i="20" l="1"/>
  <c r="G372" i="12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L366" i="5"/>
  <c r="M366" i="5"/>
  <c r="I366" i="5"/>
  <c r="C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V282" i="20"/>
  <c r="BA283" i="20" s="1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M371" i="12"/>
  <c r="C371" i="12"/>
  <c r="D371" i="12"/>
  <c r="G371" i="12" s="1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C364" i="6"/>
  <c r="D364" i="6"/>
  <c r="L365" i="5"/>
  <c r="D365" i="5" s="1"/>
  <c r="M365" i="5"/>
  <c r="I365" i="5"/>
  <c r="C365" i="5"/>
  <c r="BB283" i="20" l="1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V281" i="20"/>
  <c r="BA282" i="20" s="1"/>
  <c r="AW281" i="20"/>
  <c r="AY281" i="20"/>
  <c r="AZ281" i="20"/>
  <c r="AB281" i="20" l="1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M370" i="12"/>
  <c r="I369" i="12"/>
  <c r="C370" i="12"/>
  <c r="D370" i="12"/>
  <c r="G370" i="12" s="1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C363" i="6"/>
  <c r="D363" i="6"/>
  <c r="L364" i="5"/>
  <c r="M364" i="5"/>
  <c r="I364" i="5"/>
  <c r="C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1" i="20" s="1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BG285" i="20" l="1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/>
  <c r="AA279" i="20"/>
  <c r="AC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V279" i="20"/>
  <c r="BA280" i="20" s="1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M368" i="12"/>
  <c r="I367" i="12"/>
  <c r="C368" i="12"/>
  <c r="D368" i="12"/>
  <c r="G368" i="12" s="1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C361" i="6"/>
  <c r="D361" i="6"/>
  <c r="L362" i="5"/>
  <c r="M362" i="5"/>
  <c r="I362" i="5"/>
  <c r="C362" i="5"/>
  <c r="D362" i="5"/>
  <c r="AX279" i="20" l="1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V278" i="20"/>
  <c r="AE278" i="20" s="1"/>
  <c r="X278" i="20"/>
  <c r="AA278" i="20"/>
  <c r="AC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V278" i="20"/>
  <c r="BA279" i="20" s="1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M367" i="12"/>
  <c r="I366" i="12"/>
  <c r="C367" i="12"/>
  <c r="D367" i="12"/>
  <c r="G367" i="12" s="1"/>
  <c r="L361" i="8"/>
  <c r="M361" i="8"/>
  <c r="I361" i="8"/>
  <c r="C361" i="8"/>
  <c r="D361" i="8"/>
  <c r="L361" i="7"/>
  <c r="M361" i="7"/>
  <c r="I361" i="7"/>
  <c r="C361" i="7"/>
  <c r="D361" i="7"/>
  <c r="L360" i="6"/>
  <c r="D360" i="6" s="1"/>
  <c r="M360" i="6"/>
  <c r="I360" i="6"/>
  <c r="C360" i="6"/>
  <c r="L361" i="5"/>
  <c r="M361" i="5"/>
  <c r="I361" i="5"/>
  <c r="C361" i="5"/>
  <c r="D361" i="5"/>
  <c r="Y278" i="20" l="1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W277" i="20" s="1"/>
  <c r="V277" i="20"/>
  <c r="Y277" i="20"/>
  <c r="AA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V277" i="20"/>
  <c r="BA278" i="20" s="1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C359" i="6"/>
  <c r="D359" i="6"/>
  <c r="L360" i="5"/>
  <c r="M360" i="5"/>
  <c r="I360" i="5"/>
  <c r="C360" i="5"/>
  <c r="D360" i="5"/>
  <c r="AB277" i="20" l="1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V276" i="20"/>
  <c r="BA277" i="20" s="1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L359" i="5"/>
  <c r="M359" i="5"/>
  <c r="I359" i="5"/>
  <c r="C359" i="5"/>
  <c r="D359" i="5"/>
  <c r="BB277" i="20" l="1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6" i="20" s="1"/>
  <c r="U275" i="20"/>
  <c r="W275" i="20" s="1"/>
  <c r="V275" i="20"/>
  <c r="Y275" i="20"/>
  <c r="AA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V275" i="20"/>
  <c r="BA276" i="20" s="1"/>
  <c r="AW275" i="20"/>
  <c r="AY275" i="20"/>
  <c r="AZ275" i="20"/>
  <c r="D365" i="10"/>
  <c r="I364" i="10"/>
  <c r="D364" i="9"/>
  <c r="I363" i="9"/>
  <c r="D364" i="11"/>
  <c r="I363" i="11"/>
  <c r="D364" i="12"/>
  <c r="G364" i="12" s="1"/>
  <c r="I363" i="12"/>
  <c r="D358" i="8"/>
  <c r="D358" i="7"/>
  <c r="D357" i="6"/>
  <c r="D358" i="5"/>
  <c r="AB275" i="20" l="1"/>
  <c r="BI280" i="20"/>
  <c r="BE280" i="20"/>
  <c r="BF280" i="20"/>
  <c r="BG280" i="20"/>
  <c r="BH280" i="20"/>
  <c r="BB276" i="20"/>
  <c r="BD276" i="20"/>
  <c r="BG279" i="20"/>
  <c r="BH279" i="20"/>
  <c r="BI279" i="20"/>
  <c r="BE279" i="20"/>
  <c r="BJ279" i="20" s="1"/>
  <c r="BF279" i="20"/>
  <c r="BE278" i="20"/>
  <c r="BJ278" i="20" s="1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7" i="20" l="1"/>
  <c r="BJ280" i="20"/>
  <c r="BJ276" i="20"/>
  <c r="S274" i="20"/>
  <c r="T275" i="20" s="1"/>
  <c r="U274" i="20"/>
  <c r="W274" i="20" s="1"/>
  <c r="V274" i="20"/>
  <c r="Y274" i="20" s="1"/>
  <c r="AA274" i="20"/>
  <c r="AB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V274" i="20"/>
  <c r="BA275" i="20" s="1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4" i="20" s="1"/>
  <c r="U273" i="20"/>
  <c r="W273" i="20" s="1"/>
  <c r="V273" i="20"/>
  <c r="Y273" i="20" s="1"/>
  <c r="X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BD274" i="20" l="1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V272" i="20"/>
  <c r="AC272" i="20" s="1"/>
  <c r="X272" i="20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C354" i="6"/>
  <c r="D354" i="6"/>
  <c r="L355" i="5"/>
  <c r="D355" i="5" s="1"/>
  <c r="M355" i="5"/>
  <c r="I355" i="5"/>
  <c r="C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X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C353" i="6"/>
  <c r="D353" i="6"/>
  <c r="L354" i="5"/>
  <c r="D354" i="5" s="1"/>
  <c r="M354" i="5"/>
  <c r="I354" i="5"/>
  <c r="C354" i="5"/>
  <c r="AD271" i="20" l="1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W270" i="20"/>
  <c r="AA270" i="20"/>
  <c r="AB270" i="20"/>
  <c r="AD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V270" i="20"/>
  <c r="BA271" i="20" s="1"/>
  <c r="AW270" i="20"/>
  <c r="AX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M359" i="12"/>
  <c r="I358" i="12"/>
  <c r="C359" i="12"/>
  <c r="D359" i="12"/>
  <c r="G359" i="12" s="1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C352" i="6"/>
  <c r="D352" i="6"/>
  <c r="L353" i="5"/>
  <c r="M353" i="5"/>
  <c r="I353" i="5"/>
  <c r="C353" i="5"/>
  <c r="D353" i="5"/>
  <c r="BI272" i="20" l="1"/>
  <c r="BG272" i="20"/>
  <c r="BE272" i="20"/>
  <c r="BF272" i="20"/>
  <c r="BH272" i="20"/>
  <c r="BF271" i="20"/>
  <c r="BG271" i="20"/>
  <c r="BJ271" i="20" s="1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J273" i="20" s="1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X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M358" i="12"/>
  <c r="I357" i="12"/>
  <c r="C358" i="12"/>
  <c r="D358" i="12"/>
  <c r="G358" i="12" s="1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C351" i="6"/>
  <c r="D351" i="6"/>
  <c r="L352" i="5"/>
  <c r="M352" i="5"/>
  <c r="I352" i="5"/>
  <c r="C352" i="5"/>
  <c r="D352" i="5"/>
  <c r="BD270" i="20" l="1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M357" i="12"/>
  <c r="I356" i="12"/>
  <c r="C357" i="12"/>
  <c r="D357" i="12"/>
  <c r="G357" i="12" s="1"/>
  <c r="L351" i="8"/>
  <c r="M351" i="8"/>
  <c r="C351" i="8"/>
  <c r="D351" i="8"/>
  <c r="L351" i="7"/>
  <c r="M351" i="7"/>
  <c r="I351" i="7"/>
  <c r="C351" i="7"/>
  <c r="D351" i="7"/>
  <c r="L350" i="6"/>
  <c r="M350" i="6"/>
  <c r="I350" i="6"/>
  <c r="C350" i="6"/>
  <c r="D350" i="6"/>
  <c r="L351" i="5"/>
  <c r="M351" i="5"/>
  <c r="I351" i="5"/>
  <c r="C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Y267" i="20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M356" i="12"/>
  <c r="I355" i="12"/>
  <c r="C356" i="12"/>
  <c r="D356" i="12"/>
  <c r="G356" i="12" s="1"/>
  <c r="L350" i="8"/>
  <c r="M350" i="8"/>
  <c r="C350" i="8"/>
  <c r="D350" i="8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BD268" i="20" l="1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W266" i="20"/>
  <c r="Y266" i="20"/>
  <c r="AA266" i="20"/>
  <c r="AB266" i="20"/>
  <c r="AC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BB267" i="20" l="1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BG268" i="20" l="1"/>
  <c r="BI268" i="20"/>
  <c r="BE268" i="20"/>
  <c r="BF268" i="20"/>
  <c r="BH268" i="20"/>
  <c r="BE267" i="20"/>
  <c r="BJ267" i="20" s="1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J269" i="20" s="1"/>
  <c r="BF269" i="20"/>
  <c r="BH269" i="20"/>
  <c r="BG269" i="20"/>
  <c r="S265" i="20"/>
  <c r="T266" i="20" s="1"/>
  <c r="U265" i="20"/>
  <c r="V265" i="20"/>
  <c r="Y265" i="20" s="1"/>
  <c r="W265" i="20"/>
  <c r="X265" i="20"/>
  <c r="Z265" i="20"/>
  <c r="AA265" i="20"/>
  <c r="AB265" i="20"/>
  <c r="AD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V265" i="20"/>
  <c r="BA266" i="20" s="1"/>
  <c r="AW265" i="20"/>
  <c r="AX265" i="20"/>
  <c r="AY265" i="20"/>
  <c r="AZ265" i="20"/>
  <c r="BJ270" i="20" l="1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M353" i="12"/>
  <c r="I352" i="12"/>
  <c r="C353" i="12"/>
  <c r="D353" i="12"/>
  <c r="G353" i="12" s="1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C346" i="6"/>
  <c r="D346" i="6"/>
  <c r="L347" i="5"/>
  <c r="M347" i="5"/>
  <c r="I347" i="5"/>
  <c r="C347" i="5"/>
  <c r="D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D345" i="6" s="1"/>
  <c r="M345" i="6"/>
  <c r="I345" i="6"/>
  <c r="C345" i="6"/>
  <c r="L346" i="5"/>
  <c r="M346" i="5"/>
  <c r="I346" i="5"/>
  <c r="C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Z262" i="20" s="1"/>
  <c r="V262" i="20"/>
  <c r="Y262" i="20" s="1"/>
  <c r="AA262" i="20"/>
  <c r="AC262" i="20"/>
  <c r="AE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V262" i="20"/>
  <c r="BA263" i="20" s="1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D345" i="5" s="1"/>
  <c r="M345" i="5"/>
  <c r="I345" i="5"/>
  <c r="C345" i="5"/>
  <c r="D352" i="10"/>
  <c r="D351" i="9"/>
  <c r="G351" i="9" s="1"/>
  <c r="D351" i="11"/>
  <c r="D351" i="12"/>
  <c r="G351" i="12" s="1"/>
  <c r="D345" i="7"/>
  <c r="D344" i="6"/>
  <c r="AB262" i="20" l="1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D350" i="12" s="1"/>
  <c r="G350" i="12" s="1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C343" i="6"/>
  <c r="D343" i="6"/>
  <c r="L344" i="5"/>
  <c r="D344" i="5" s="1"/>
  <c r="M344" i="5"/>
  <c r="I344" i="5"/>
  <c r="C344" i="5"/>
  <c r="BB262" i="20" l="1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1" i="20" s="1"/>
  <c r="U260" i="20"/>
  <c r="AB260" i="20" s="1"/>
  <c r="V260" i="20"/>
  <c r="AC260" i="20" s="1"/>
  <c r="W260" i="20"/>
  <c r="X260" i="20"/>
  <c r="Y260" i="20"/>
  <c r="Z260" i="20"/>
  <c r="AA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V260" i="20"/>
  <c r="BA261" i="20" s="1"/>
  <c r="AW260" i="20"/>
  <c r="AX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BH265" i="20" l="1"/>
  <c r="BE265" i="20"/>
  <c r="BF265" i="20"/>
  <c r="BG265" i="20"/>
  <c r="BI265" i="20"/>
  <c r="BG264" i="20"/>
  <c r="BE264" i="20"/>
  <c r="BJ264" i="20" s="1"/>
  <c r="BI264" i="20"/>
  <c r="BF264" i="20"/>
  <c r="BH264" i="20"/>
  <c r="BH262" i="20"/>
  <c r="BI262" i="20"/>
  <c r="BE262" i="20"/>
  <c r="BG262" i="20"/>
  <c r="BF262" i="20"/>
  <c r="BF263" i="20"/>
  <c r="BJ263" i="20" s="1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W259" i="20" s="1"/>
  <c r="V259" i="20"/>
  <c r="AE259" i="20" s="1"/>
  <c r="X259" i="20"/>
  <c r="Y259" i="20"/>
  <c r="AA259" i="20"/>
  <c r="AC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V259" i="20"/>
  <c r="BA260" i="20" s="1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C341" i="6"/>
  <c r="D341" i="6"/>
  <c r="L342" i="5"/>
  <c r="M342" i="5"/>
  <c r="I342" i="5"/>
  <c r="C342" i="5"/>
  <c r="D342" i="5"/>
  <c r="BJ261" i="20" l="1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Z258" i="20" s="1"/>
  <c r="V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V258" i="20"/>
  <c r="BA259" i="20" s="1"/>
  <c r="AW258" i="20"/>
  <c r="AY258" i="20"/>
  <c r="AZ258" i="20"/>
  <c r="B258" i="20"/>
  <c r="BE258" i="20" s="1"/>
  <c r="BB259" i="20" l="1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D340" i="6" s="1"/>
  <c r="M340" i="6"/>
  <c r="C340" i="6"/>
  <c r="L341" i="5"/>
  <c r="D341" i="5" s="1"/>
  <c r="G341" i="5" s="1"/>
  <c r="M341" i="5"/>
  <c r="C341" i="5"/>
  <c r="G341" i="7" l="1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M346" i="12"/>
  <c r="I344" i="12"/>
  <c r="C346" i="12"/>
  <c r="D346" i="12"/>
  <c r="G346" i="12" s="1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C339" i="6"/>
  <c r="D339" i="6"/>
  <c r="L340" i="5"/>
  <c r="M340" i="5"/>
  <c r="I339" i="5"/>
  <c r="C340" i="5"/>
  <c r="D340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BA258" i="20" l="1"/>
  <c r="BG258" i="20"/>
  <c r="BJ258" i="20" s="1"/>
  <c r="G344" i="10"/>
  <c r="G343" i="9"/>
  <c r="G337" i="8"/>
  <c r="G337" i="7"/>
  <c r="G336" i="6"/>
  <c r="G337" i="5"/>
  <c r="S256" i="20"/>
  <c r="T257" i="20" s="1"/>
  <c r="U256" i="20"/>
  <c r="W256" i="20" s="1"/>
  <c r="V256" i="20"/>
  <c r="AE256" i="20" s="1"/>
  <c r="Y256" i="20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B256" i="20" l="1"/>
  <c r="AX256" i="20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L336" i="5"/>
  <c r="M336" i="5"/>
  <c r="I336" i="5"/>
  <c r="C336" i="5"/>
  <c r="D336" i="5"/>
  <c r="AV255" i="20" l="1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W253" i="20" s="1"/>
  <c r="V253" i="20"/>
  <c r="Y253" i="20" s="1"/>
  <c r="AA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D334" i="5" s="1"/>
  <c r="G334" i="5" s="1"/>
  <c r="M334" i="5"/>
  <c r="I334" i="5"/>
  <c r="C334" i="5"/>
  <c r="D341" i="10"/>
  <c r="D340" i="9"/>
  <c r="D340" i="11"/>
  <c r="D340" i="12"/>
  <c r="G340" i="12" s="1"/>
  <c r="D334" i="8"/>
  <c r="D334" i="7"/>
  <c r="D333" i="6"/>
  <c r="AB253" i="20" l="1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3" i="20" l="1"/>
  <c r="BJ257" i="20"/>
  <c r="BJ255" i="20"/>
  <c r="BJ256" i="20"/>
  <c r="S252" i="20"/>
  <c r="T253" i="20" s="1"/>
  <c r="U252" i="20"/>
  <c r="X252" i="20" s="1"/>
  <c r="V252" i="20"/>
  <c r="AV252" i="20" s="1"/>
  <c r="BA253" i="20" s="1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X252" i="20" l="1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L331" i="6"/>
  <c r="D331" i="6" s="1"/>
  <c r="M331" i="6"/>
  <c r="I331" i="6"/>
  <c r="C331" i="6"/>
  <c r="L332" i="5"/>
  <c r="D332" i="5" s="1"/>
  <c r="G332" i="5" s="1"/>
  <c r="M332" i="5"/>
  <c r="I332" i="5"/>
  <c r="C332" i="5"/>
  <c r="W251" i="20" l="1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L331" i="5"/>
  <c r="D331" i="5" s="1"/>
  <c r="M331" i="5"/>
  <c r="I331" i="5"/>
  <c r="C331" i="5"/>
  <c r="AV250" i="20" l="1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X248" i="20"/>
  <c r="Z248" i="20"/>
  <c r="AA248" i="20"/>
  <c r="AB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C329" i="6"/>
  <c r="D329" i="6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C328" i="6"/>
  <c r="D328" i="6"/>
  <c r="L329" i="5"/>
  <c r="D329" i="5" s="1"/>
  <c r="M329" i="5"/>
  <c r="I329" i="5"/>
  <c r="C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Y247" i="20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C247" i="20" l="1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W245" i="20" s="1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M333" i="12"/>
  <c r="I332" i="12"/>
  <c r="C333" i="12"/>
  <c r="D333" i="12"/>
  <c r="G333" i="12" s="1"/>
  <c r="L327" i="8"/>
  <c r="M327" i="8"/>
  <c r="I327" i="8"/>
  <c r="C327" i="8"/>
  <c r="D327" i="8"/>
  <c r="L327" i="7"/>
  <c r="M327" i="7"/>
  <c r="I327" i="7"/>
  <c r="C327" i="7"/>
  <c r="D327" i="7"/>
  <c r="L326" i="6"/>
  <c r="D326" i="6" s="1"/>
  <c r="M326" i="6"/>
  <c r="I326" i="6"/>
  <c r="C326" i="6"/>
  <c r="L327" i="5"/>
  <c r="M327" i="5"/>
  <c r="I327" i="5"/>
  <c r="C327" i="5"/>
  <c r="D327" i="5"/>
  <c r="AC245" i="20" l="1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M332" i="12"/>
  <c r="I331" i="12"/>
  <c r="C332" i="12"/>
  <c r="D332" i="12"/>
  <c r="G332" i="12" s="1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C325" i="6"/>
  <c r="D325" i="6"/>
  <c r="L326" i="5"/>
  <c r="M326" i="5"/>
  <c r="I326" i="5"/>
  <c r="C326" i="5"/>
  <c r="D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L325" i="5"/>
  <c r="M325" i="5"/>
  <c r="I325" i="5"/>
  <c r="C325" i="5"/>
  <c r="D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Y242" i="20" l="1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D321" i="6" s="1"/>
  <c r="M321" i="6"/>
  <c r="I321" i="6"/>
  <c r="C321" i="6"/>
  <c r="L322" i="5"/>
  <c r="D322" i="5" s="1"/>
  <c r="M322" i="5"/>
  <c r="I322" i="5"/>
  <c r="C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C320" i="6"/>
  <c r="D320" i="6"/>
  <c r="L321" i="5"/>
  <c r="M321" i="5"/>
  <c r="I321" i="5"/>
  <c r="C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Z240" i="20" l="1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L320" i="7"/>
  <c r="M320" i="7"/>
  <c r="G320" i="7"/>
  <c r="C320" i="7"/>
  <c r="D320" i="7"/>
  <c r="L319" i="6"/>
  <c r="M319" i="6"/>
  <c r="C319" i="6"/>
  <c r="D319" i="6"/>
  <c r="L320" i="5"/>
  <c r="M320" i="5"/>
  <c r="C320" i="5"/>
  <c r="D320" i="5"/>
  <c r="BD240" i="20" l="1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M325" i="12"/>
  <c r="I324" i="12"/>
  <c r="C325" i="12"/>
  <c r="D325" i="12"/>
  <c r="G325" i="12" s="1"/>
  <c r="L319" i="8"/>
  <c r="M319" i="8"/>
  <c r="I318" i="8"/>
  <c r="C319" i="8"/>
  <c r="D319" i="8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2" i="20" l="1"/>
  <c r="BJ241" i="20"/>
  <c r="S238" i="20"/>
  <c r="T239" i="20" s="1"/>
  <c r="U238" i="20"/>
  <c r="V238" i="20"/>
  <c r="Y238" i="20" s="1"/>
  <c r="X238" i="20"/>
  <c r="AA238" i="20"/>
  <c r="AC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X237" i="20" l="1"/>
  <c r="AV238" i="20"/>
  <c r="BF239" i="20" s="1"/>
  <c r="AE238" i="20"/>
  <c r="AE237" i="20"/>
  <c r="Y237" i="20"/>
  <c r="BD238" i="20"/>
  <c r="BA239" i="20"/>
  <c r="BE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C316" i="6"/>
  <c r="L317" i="5"/>
  <c r="D317" i="5" s="1"/>
  <c r="M317" i="5"/>
  <c r="I317" i="5"/>
  <c r="C317" i="5"/>
  <c r="BJ239" i="20" l="1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C315" i="6"/>
  <c r="D315" i="6"/>
  <c r="L316" i="5"/>
  <c r="M316" i="5"/>
  <c r="I316" i="5"/>
  <c r="C316" i="5"/>
  <c r="D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M320" i="12"/>
  <c r="I319" i="12"/>
  <c r="C320" i="12"/>
  <c r="D320" i="12"/>
  <c r="G320" i="12" s="1"/>
  <c r="L314" i="8"/>
  <c r="M314" i="8"/>
  <c r="I314" i="8"/>
  <c r="C314" i="8"/>
  <c r="D314" i="8"/>
  <c r="L314" i="7"/>
  <c r="M314" i="7"/>
  <c r="I314" i="7"/>
  <c r="C314" i="7"/>
  <c r="D314" i="7"/>
  <c r="L313" i="6"/>
  <c r="D313" i="6" s="1"/>
  <c r="M313" i="6"/>
  <c r="I313" i="6"/>
  <c r="C313" i="6"/>
  <c r="L314" i="5"/>
  <c r="M314" i="5"/>
  <c r="I314" i="5"/>
  <c r="C314" i="5"/>
  <c r="D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L312" i="7"/>
  <c r="M312" i="7"/>
  <c r="I312" i="7"/>
  <c r="C312" i="7"/>
  <c r="D312" i="7"/>
  <c r="L311" i="6"/>
  <c r="D311" i="6" s="1"/>
  <c r="M311" i="6"/>
  <c r="I311" i="6"/>
  <c r="C311" i="6"/>
  <c r="L312" i="5"/>
  <c r="M312" i="5"/>
  <c r="I312" i="5"/>
  <c r="C312" i="5"/>
  <c r="D312" i="5"/>
  <c r="W232" i="20" l="1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M317" i="12"/>
  <c r="I316" i="12"/>
  <c r="C317" i="12"/>
  <c r="D317" i="12"/>
  <c r="G317" i="12" s="1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C310" i="6"/>
  <c r="D310" i="6"/>
  <c r="L311" i="5"/>
  <c r="M311" i="5"/>
  <c r="I311" i="5"/>
  <c r="C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M316" i="12"/>
  <c r="I315" i="12"/>
  <c r="C316" i="12"/>
  <c r="D316" i="12"/>
  <c r="G316" i="12" s="1"/>
  <c r="L310" i="8"/>
  <c r="M310" i="8"/>
  <c r="C310" i="8"/>
  <c r="D310" i="8"/>
  <c r="L310" i="7"/>
  <c r="D310" i="7" s="1"/>
  <c r="M310" i="7"/>
  <c r="C310" i="7"/>
  <c r="L309" i="6"/>
  <c r="M309" i="6"/>
  <c r="C309" i="6"/>
  <c r="D309" i="6"/>
  <c r="L310" i="5"/>
  <c r="D310" i="5" s="1"/>
  <c r="M310" i="5"/>
  <c r="I310" i="5"/>
  <c r="C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C308" i="6"/>
  <c r="D308" i="6"/>
  <c r="L309" i="5"/>
  <c r="M309" i="5"/>
  <c r="I309" i="5"/>
  <c r="C309" i="5"/>
  <c r="D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W227" i="20"/>
  <c r="AA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M313" i="12"/>
  <c r="I312" i="12"/>
  <c r="C313" i="12"/>
  <c r="D313" i="12"/>
  <c r="G313" i="12" s="1"/>
  <c r="L307" i="8"/>
  <c r="M307" i="8"/>
  <c r="G307" i="8"/>
  <c r="C307" i="8"/>
  <c r="D307" i="8"/>
  <c r="L307" i="7"/>
  <c r="M307" i="7"/>
  <c r="C307" i="7"/>
  <c r="D307" i="7"/>
  <c r="L306" i="6"/>
  <c r="M306" i="6"/>
  <c r="C306" i="6"/>
  <c r="D306" i="6"/>
  <c r="L307" i="5"/>
  <c r="M307" i="5"/>
  <c r="I307" i="5"/>
  <c r="C307" i="5"/>
  <c r="D307" i="5"/>
  <c r="X227" i="20" l="1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V225" i="20"/>
  <c r="W225" i="20" s="1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M311" i="12"/>
  <c r="I310" i="12"/>
  <c r="G311" i="12"/>
  <c r="C311" i="12"/>
  <c r="D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D304" i="6" s="1"/>
  <c r="M304" i="6"/>
  <c r="I304" i="6"/>
  <c r="C304" i="6"/>
  <c r="L305" i="5"/>
  <c r="D305" i="5" s="1"/>
  <c r="M305" i="5"/>
  <c r="I305" i="5"/>
  <c r="C305" i="5"/>
  <c r="Y225" i="20" l="1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Z224" i="20" s="1"/>
  <c r="V224" i="20"/>
  <c r="AE224" i="20" s="1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C303" i="6"/>
  <c r="D303" i="6"/>
  <c r="L304" i="5"/>
  <c r="M304" i="5"/>
  <c r="I304" i="5"/>
  <c r="C304" i="5"/>
  <c r="D304" i="5"/>
  <c r="A225" i="20"/>
  <c r="A226" i="20" s="1"/>
  <c r="A169" i="25"/>
  <c r="B169" i="25" s="1"/>
  <c r="A168" i="25"/>
  <c r="B168" i="25" s="1"/>
  <c r="Y224" i="20" l="1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C301" i="6"/>
  <c r="D301" i="6"/>
  <c r="L302" i="5"/>
  <c r="M302" i="5"/>
  <c r="I302" i="5"/>
  <c r="C302" i="5"/>
  <c r="D302" i="5"/>
  <c r="AB222" i="20" l="1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G308" i="10" l="1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L299" i="7"/>
  <c r="D299" i="7" s="1"/>
  <c r="M299" i="7"/>
  <c r="C299" i="7"/>
  <c r="L298" i="6"/>
  <c r="D298" i="6" s="1"/>
  <c r="M298" i="6"/>
  <c r="C298" i="6"/>
  <c r="L299" i="5"/>
  <c r="D299" i="5" s="1"/>
  <c r="M299" i="5"/>
  <c r="I299" i="5"/>
  <c r="C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C295" i="6"/>
  <c r="D295" i="6"/>
  <c r="L296" i="5"/>
  <c r="M296" i="5"/>
  <c r="I296" i="5"/>
  <c r="C296" i="5"/>
  <c r="D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M301" i="12"/>
  <c r="I300" i="12"/>
  <c r="G301" i="12"/>
  <c r="C301" i="12"/>
  <c r="D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C294" i="6"/>
  <c r="D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X216" i="20"/>
  <c r="AY216" i="20"/>
  <c r="AZ216" i="20"/>
  <c r="AV216" i="20" l="1"/>
  <c r="BA217" i="20" s="1"/>
  <c r="X216" i="20"/>
  <c r="BB217" i="20"/>
  <c r="BD217" i="20"/>
  <c r="W216" i="20"/>
  <c r="AD216" i="20"/>
  <c r="Z216" i="20"/>
  <c r="I299" i="11"/>
  <c r="D300" i="12"/>
  <c r="G300" i="12"/>
  <c r="G299" i="12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D294" i="5" s="1"/>
  <c r="M294" i="5"/>
  <c r="I294" i="5"/>
  <c r="C294" i="5"/>
  <c r="D294" i="8"/>
  <c r="D294" i="7"/>
  <c r="D293" i="6"/>
  <c r="G301" i="10" l="1"/>
  <c r="G300" i="11"/>
  <c r="G294" i="8"/>
  <c r="G294" i="7"/>
  <c r="G293" i="6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C291" i="6"/>
  <c r="D291" i="6"/>
  <c r="L292" i="5"/>
  <c r="D292" i="5" s="1"/>
  <c r="M292" i="5"/>
  <c r="I292" i="5"/>
  <c r="C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C290" i="6"/>
  <c r="D290" i="6"/>
  <c r="L291" i="5"/>
  <c r="D291" i="5" s="1"/>
  <c r="M291" i="5"/>
  <c r="I291" i="5"/>
  <c r="C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D287" i="5" s="1"/>
  <c r="M287" i="5"/>
  <c r="I287" i="5"/>
  <c r="C287" i="5"/>
  <c r="D294" i="10"/>
  <c r="D293" i="9"/>
  <c r="D293" i="11"/>
  <c r="D293" i="12"/>
  <c r="G293" i="12" s="1"/>
  <c r="D287" i="7"/>
  <c r="D286" i="6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D279" i="5" s="1"/>
  <c r="G279" i="5" s="1"/>
  <c r="I279" i="5"/>
  <c r="C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M273" i="5"/>
  <c r="L273" i="5"/>
  <c r="D273" i="5" s="1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AB194" i="20" l="1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D266" i="5" s="1"/>
  <c r="I266" i="5"/>
  <c r="C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D264" i="5" s="1"/>
  <c r="I264" i="5"/>
  <c r="C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 s="1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D253" i="5" s="1"/>
  <c r="I253" i="5"/>
  <c r="C253" i="5"/>
  <c r="AB178" i="20" l="1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BD176" i="20" l="1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B169" i="20" l="1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G247" i="9" l="1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BI166" i="20" l="1"/>
  <c r="BH166" i="20"/>
  <c r="BG166" i="20"/>
  <c r="BF166" i="20"/>
  <c r="BE166" i="20"/>
  <c r="BJ166" i="20" s="1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9" i="20" l="1"/>
  <c r="BJ170" i="20"/>
  <c r="BJ168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E162" i="20" l="1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D197" i="5" s="1"/>
  <c r="G197" i="5" s="1"/>
  <c r="I197" i="5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D40" i="25" l="1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E435" i="10" l="1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H238" i="5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AV18" i="20" l="1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G167" i="20" l="1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D61" i="5" s="1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D60" i="5" s="1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D59" i="5" s="1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<sst xmlns="http://schemas.openxmlformats.org/spreadsheetml/2006/main" count="625" uniqueCount="529">
  <si>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</si>
  <si>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</si>
  <si>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</si>
  <si>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</si>
  <si>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</si>
  <si>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</si>
  <si>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</si>
  <si>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</si>
  <si>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</si>
  <si>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</si>
  <si>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</si>
  <si>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</si>
  <si>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</si>
  <si>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</si>
  <si>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</si>
  <si>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</si>
  <si>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</si>
  <si>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</si>
  <si>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</si>
  <si>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</si>
  <si>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</si>
  <si>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</si>
  <si>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</si>
  <si>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</si>
  <si>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</si>
  <si>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</si>
  <si>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</si>
  <si>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</si>
  <si>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</si>
  <si>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</si>
  <si>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</si>
  <si>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</si>
  <si>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</si>
  <si>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</si>
  <si>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</si>
  <si>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</si>
  <si>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</si>
  <si>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</si>
  <si>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</si>
  <si>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</si>
  <si>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</si>
  <si>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</si>
  <si>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</si>
  <si>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</si>
  <si>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</si>
  <si>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</si>
  <si>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</si>
  <si>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</si>
  <si>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</si>
  <si>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</si>
  <si>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</si>
  <si>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</si>
  <si>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</si>
  <si>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</si>
  <si>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</si>
  <si>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</si>
  <si>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</si>
  <si>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</si>
  <si>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</si>
  <si>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</si>
  <si>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</si>
  <si>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</si>
  <si>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</si>
  <si>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</si>
  <si>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</si>
  <si>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</si>
  <si>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</si>
  <si>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</si>
  <si>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</si>
  <si>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</si>
  <si>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</si>
  <si>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</si>
  <si>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</si>
  <si>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</si>
  <si>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</si>
  <si>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</si>
  <si>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</si>
  <si>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</si>
  <si>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</si>
  <si>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</si>
  <si>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</si>
  <si>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</si>
  <si>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</si>
  <si>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</si>
  <si>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</si>
  <si>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</si>
  <si>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</si>
  <si>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</si>
  <si>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</si>
  <si>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</si>
  <si>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</si>
  <si>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</si>
  <si>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</si>
  <si>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</si>
  <si>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</si>
  <si>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</si>
  <si>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</si>
  <si>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</si>
  <si>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</si>
  <si>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</si>
  <si>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</si>
  <si>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</si>
  <si>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</si>
  <si>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</si>
  <si>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</si>
  <si>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</si>
  <si>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</si>
  <si>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</si>
  <si>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</si>
  <si>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</si>
  <si>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</si>
  <si>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</si>
  <si>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</si>
  <si>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</si>
  <si>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</si>
  <si>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</si>
  <si>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</si>
  <si>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</si>
  <si>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</si>
  <si>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</si>
  <si>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</si>
  <si>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</si>
  <si>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</si>
  <si>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</si>
  <si>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</si>
  <si>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</si>
  <si>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</si>
  <si>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</si>
  <si>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</si>
  <si>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</si>
  <si>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</si>
  <si>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</si>
  <si>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</si>
  <si>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</si>
  <si>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</si>
  <si>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</si>
  <si>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</si>
  <si>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</si>
  <si>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</si>
  <si>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</si>
  <si>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</si>
  <si>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</si>
  <si>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</si>
  <si>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</si>
  <si>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</si>
  <si>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</si>
  <si>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</si>
  <si>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</si>
  <si>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</si>
  <si>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</si>
  <si>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</si>
  <si>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</si>
  <si>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</si>
  <si>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</si>
  <si>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</si>
  <si>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</si>
  <si>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</si>
  <si>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</si>
  <si>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</si>
  <si>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</si>
  <si>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</si>
  <si>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</si>
  <si>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</si>
  <si>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</si>
  <si>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</si>
  <si>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</si>
  <si>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</si>
  <si>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</si>
  <si>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</si>
  <si>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</si>
  <si>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</si>
  <si>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</si>
  <si>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</si>
  <si>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</si>
  <si>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</si>
  <si>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</si>
  <si>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</si>
  <si>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</si>
  <si>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</si>
  <si>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</si>
  <si>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</si>
  <si>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</si>
  <si>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</si>
  <si>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</si>
  <si>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</si>
  <si>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</si>
  <si>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</si>
  <si>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</si>
  <si>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</si>
  <si>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</si>
  <si>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</si>
  <si>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</si>
  <si>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</si>
  <si>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</si>
  <si>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</si>
  <si>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</si>
  <si>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</si>
  <si>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</si>
  <si>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</si>
  <si>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</si>
  <si>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</si>
  <si>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</si>
  <si>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</si>
  <si>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</si>
  <si>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</si>
  <si>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</si>
  <si>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</si>
  <si>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</si>
  <si>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</si>
  <si>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</si>
  <si>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</si>
  <si>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</si>
  <si>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</si>
  <si>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</si>
  <si>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</si>
  <si>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</si>
  <si>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</si>
  <si>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</si>
  <si>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</si>
  <si>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</si>
  <si>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</si>
  <si>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</si>
  <si>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</si>
  <si>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</si>
  <si>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</si>
  <si>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</si>
  <si>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</si>
  <si>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</si>
  <si>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</si>
  <si>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</si>
  <si>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</si>
  <si>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</si>
  <si>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</si>
  <si>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</si>
  <si>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</si>
  <si>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</si>
  <si>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</si>
  <si>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</si>
  <si>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</si>
  <si>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</si>
  <si>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</si>
  <si>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</si>
  <si>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</si>
  <si>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</si>
  <si>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</si>
  <si>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</si>
  <si>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</si>
  <si>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</si>
  <si>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</si>
  <si>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</si>
  <si>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</si>
  <si>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</si>
  <si>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</si>
  <si>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</si>
  <si>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</si>
  <si>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</si>
  <si>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</si>
  <si>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</si>
  <si>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</si>
  <si>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</si>
  <si>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</si>
  <si>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</si>
  <si>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</si>
  <si>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</si>
  <si>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</si>
  <si>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</si>
  <si>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</si>
  <si>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</si>
  <si>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</si>
  <si>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</si>
  <si>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</si>
  <si>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</si>
  <si>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</si>
  <si>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</si>
  <si>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</si>
  <si>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</si>
  <si>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</si>
  <si>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</si>
  <si>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</si>
  <si>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</si>
  <si>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</si>
  <si>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</si>
  <si>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</si>
  <si>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</si>
  <si>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</si>
  <si>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</si>
  <si>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</si>
  <si>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</si>
  <si>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</si>
  <si>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</si>
  <si>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</si>
  <si>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</si>
  <si>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</si>
  <si>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</si>
  <si>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</si>
  <si>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</si>
  <si>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</si>
  <si>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</si>
  <si>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</si>
  <si>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</si>
  <si>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</si>
  <si>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</si>
  <si>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</si>
  <si>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</si>
  <si>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</si>
  <si>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</si>
  <si>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</si>
  <si>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</si>
  <si>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</si>
  <si>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</si>
  <si>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</si>
  <si>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</si>
  <si>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</si>
  <si>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</si>
  <si>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</si>
  <si>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</si>
  <si>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</si>
  <si>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</si>
  <si>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</si>
  <si>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</si>
  <si>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</si>
  <si>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</si>
  <si>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</si>
  <si>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</si>
  <si>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</si>
  <si>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</si>
  <si>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</si>
  <si>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</si>
  <si>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</si>
  <si>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</si>
  <si>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</si>
  <si>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</si>
  <si>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</si>
  <si>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</si>
  <si>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</si>
  <si>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</si>
  <si>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</si>
  <si>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</si>
  <si>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</si>
  <si>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</si>
  <si>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</si>
  <si>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</si>
  <si>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</si>
  <si>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</si>
  <si>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</si>
  <si>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</si>
  <si>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</si>
  <si>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</si>
  <si>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</si>
  <si>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sh000001</t>
  </si>
  <si>
    <t>sz399006</t>
  </si>
  <si>
    <t>sz399001</t>
  </si>
  <si>
    <t>sh000905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</si>
  <si>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</si>
  <si>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</si>
  <si>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</si>
  <si>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</si>
  <si>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</si>
  <si>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</si>
  <si>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</si>
  <si>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</si>
  <si>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</si>
  <si>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</si>
  <si>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</si>
  <si>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</si>
  <si>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</si>
  <si>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</si>
  <si>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</si>
  <si>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</si>
  <si>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</si>
  <si>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</si>
  <si>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</si>
  <si>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</si>
  <si>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</si>
  <si>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</si>
  <si>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</si>
  <si>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</si>
  <si>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</si>
  <si>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</si>
  <si>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</si>
  <si>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</si>
  <si>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</si>
  <si>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</si>
  <si>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</si>
  <si>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</si>
  <si>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</si>
  <si>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</si>
  <si>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</si>
  <si>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</si>
  <si>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</si>
  <si>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HK NOON</t>
  </si>
  <si>
    <t>HK CLOSE</t>
  </si>
  <si>
    <t>US CLOSE</t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</si>
  <si>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</si>
  <si>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</si>
  <si>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</si>
  <si>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</si>
  <si>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</si>
  <si>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</si>
  <si>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</si>
  <si>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BOCFX</t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</si>
  <si>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</si>
  <si>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</si>
  <si>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</si>
  <si>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</si>
  <si>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</si>
  <si>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</si>
  <si>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</si>
  <si>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</si>
  <si>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</si>
  <si>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</si>
  <si>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</si>
  <si>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</si>
  <si>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</si>
  <si>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</si>
  <si>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</si>
  <si>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</si>
  <si>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</si>
  <si>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</si>
  <si>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</si>
  <si>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</si>
  <si>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</si>
  <si>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</si>
  <si>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</si>
  <si>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</si>
  <si>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</si>
  <si>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</si>
  <si>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</si>
  <si>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</si>
  <si>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</si>
  <si>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</si>
  <si>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</si>
  <si>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</si>
  <si>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</si>
  <si>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</si>
  <si>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</si>
  <si>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</si>
  <si>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</si>
  <si>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</si>
  <si>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</si>
  <si>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</si>
  <si>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</si>
  <si>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</si>
  <si>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</si>
  <si>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</si>
  <si>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</si>
  <si>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</si>
  <si>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</si>
  <si>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</si>
  <si>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</si>
  <si>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</si>
  <si>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</si>
  <si>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</si>
  <si>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</si>
  <si>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</si>
  <si>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</si>
  <si>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</si>
  <si>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</si>
  <si>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</si>
  <si>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</si>
  <si>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</si>
  <si>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</si>
  <si>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</si>
  <si>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</si>
  <si>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</si>
  <si>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</si>
  <si>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</si>
  <si>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</si>
  <si>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</si>
  <si>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</si>
  <si>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</si>
  <si>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</si>
  <si>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</si>
  <si>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</si>
  <si>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</si>
  <si>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</si>
  <si>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</si>
  <si>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</si>
  <si>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</si>
  <si>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</si>
  <si>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</si>
  <si>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</si>
  <si>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</si>
  <si>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</si>
  <si>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</si>
  <si>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</si>
  <si>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</si>
  <si>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</si>
  <si>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</si>
  <si>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</si>
  <si>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</si>
  <si>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</si>
  <si>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</si>
  <si>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</si>
  <si>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</si>
  <si>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</si>
  <si>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</si>
  <si>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</si>
  <si>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</si>
  <si>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</si>
  <si>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</si>
  <si>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</si>
  <si>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</si>
  <si>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</si>
  <si>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</si>
  <si>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</si>
  <si>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</si>
  <si>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</si>
  <si>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</si>
  <si>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</si>
  <si>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</si>
  <si>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</si>
  <si>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</si>
  <si>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</si>
  <si>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</si>
  <si>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</si>
  <si>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</si>
  <si>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</si>
  <si>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</si>
  <si>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</si>
  <si>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</si>
  <si>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</si>
  <si>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</si>
  <si>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</si>
  <si>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</si>
  <si>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sh000016</t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</si>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</sst>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102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4</xdr:row>
          <xdr:rowOff>69850</xdr:rowOff>
        </xdr:from>
        <xdr:to>
          <xdr:col>6</xdr:col>
          <xdr:colOff>25400</xdr:colOff>
          <xdr:row>5</xdr:row>
          <xdr:rowOff>101600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2</xdr:row>
          <xdr:rowOff>152400</xdr:rowOff>
        </xdr:from>
        <xdr:to>
          <xdr:col>6</xdr:col>
          <xdr:colOff>69850</xdr:colOff>
          <xdr:row>4</xdr:row>
          <xdr:rowOff>6350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</xdr:colOff>
          <xdr:row>6</xdr:row>
          <xdr:rowOff>25400</xdr:rowOff>
        </xdr:from>
        <xdr:to>
          <xdr:col>6</xdr:col>
          <xdr:colOff>0</xdr:colOff>
          <xdr:row>7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44450</xdr:colOff>
          <xdr:row>1</xdr:row>
          <xdr:rowOff>0</xdr:rowOff>
        </xdr:from>
        <xdr:to>
          <xdr:col>6</xdr:col>
          <xdr:colOff>501650</xdr:colOff>
          <xdr:row>2</xdr:row>
          <xdr:rowOff>69850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topLeftCell="A4" zoomScale="115" zoomScaleNormal="115" workbookViewId="0">
      <selection activeCell="D23" sqref="D23"/>
    </sheetView>
  </sheetViews>
  <sheetFormatPr defaultRowHeight="14" x14ac:dyDescent="0.25"/>
  <cols>
    <col min="1" max="1" width="13.453125" customWidth="1"/>
    <col min="2" max="2" width="10.453125" bestFit="1" customWidth="1" collapsed="1"/>
    <col min="3" max="4" width="12.81640625" bestFit="1" customWidth="1" collapsed="1"/>
    <col min="6" max="6" width="11.6328125" bestFit="1" customWidth="1" collapsed="1"/>
    <col min="10" max="13" width="16.08984375" customWidth="1" collapsed="1"/>
  </cols>
  <sheetData>
    <row r="1" spans="1:14" x14ac:dyDescent="0.25">
      <c r="A1" s="1">
        <f>D11</f>
        <v>43021</v>
      </c>
    </row>
    <row r="2" spans="1:14" x14ac:dyDescent="0.25">
      <c r="A2" t="s">
        <v>390</v>
      </c>
      <c r="B2" s="39">
        <v>6.5703849999999999</v>
      </c>
      <c r="C2" s="1">
        <v>43021</v>
      </c>
      <c r="D2" s="41">
        <v>13</v>
      </c>
    </row>
    <row r="3" spans="1:14" x14ac:dyDescent="0.25">
      <c r="A3" t="s">
        <v>391</v>
      </c>
      <c r="B3" s="39">
        <v>6.5779949999999996</v>
      </c>
      <c r="C3" s="1">
        <v>43021</v>
      </c>
      <c r="D3" s="41">
        <v>16</v>
      </c>
      <c r="J3" s="91"/>
      <c r="K3" s="92"/>
      <c r="L3" s="93"/>
    </row>
    <row r="4" spans="1:14" x14ac:dyDescent="0.25">
      <c r="A4" t="s">
        <v>392</v>
      </c>
      <c r="B4" s="39">
        <v>6.5677599999999998</v>
      </c>
      <c r="C4" s="1">
        <v>43022</v>
      </c>
      <c r="D4" s="41">
        <v>4</v>
      </c>
      <c r="J4" s="68"/>
      <c r="K4" s="69"/>
      <c r="L4" s="70"/>
    </row>
    <row r="5" spans="1:14" x14ac:dyDescent="0.25">
      <c r="A5" t="s">
        <v>348</v>
      </c>
      <c r="B5" s="39">
        <v>3921</v>
      </c>
      <c r="C5" s="41">
        <v>3912.95</v>
      </c>
      <c r="D5" s="25">
        <v>2.0999999999999999E-3</v>
      </c>
      <c r="J5" s="71"/>
      <c r="K5" s="72"/>
      <c r="L5" s="73"/>
      <c r="M5" s="74"/>
    </row>
    <row r="6" spans="1:14" x14ac:dyDescent="0.25">
      <c r="A6" t="s">
        <v>349</v>
      </c>
      <c r="B6" s="39">
        <v>3390.52</v>
      </c>
      <c r="C6" s="41">
        <v>3386.1</v>
      </c>
      <c r="D6" s="25">
        <v>1.2999999999999999E-3</v>
      </c>
      <c r="J6" s="75"/>
      <c r="K6" s="76"/>
      <c r="L6" s="77"/>
      <c r="M6" s="78"/>
    </row>
    <row r="7" spans="1:14" x14ac:dyDescent="0.25">
      <c r="A7" t="s">
        <v>350</v>
      </c>
      <c r="B7">
        <v>1926.07</v>
      </c>
      <c r="C7" s="39">
        <v>1899.99</v>
      </c>
      <c r="D7" s="25">
        <v>1.37E-2</v>
      </c>
      <c r="H7" s="96"/>
      <c r="J7" s="79"/>
      <c r="K7" s="80"/>
      <c r="L7" s="81"/>
      <c r="M7" s="82"/>
    </row>
    <row r="8" spans="1:14" x14ac:dyDescent="0.25">
      <c r="A8" t="s">
        <v>351</v>
      </c>
      <c r="B8">
        <v>11399.09</v>
      </c>
      <c r="C8" s="39">
        <v>11307.33</v>
      </c>
      <c r="D8" s="25">
        <v>8.0999999999999996E-3</v>
      </c>
      <c r="J8" s="83"/>
      <c r="K8" s="84"/>
      <c r="L8" s="85"/>
      <c r="M8" s="86"/>
    </row>
    <row r="9" spans="1:14" x14ac:dyDescent="0.25">
      <c r="A9" t="s">
        <v>352</v>
      </c>
      <c r="B9">
        <v>6709.82</v>
      </c>
      <c r="C9" s="39">
        <v>6659.1</v>
      </c>
      <c r="D9" s="25">
        <v>7.6E-3</v>
      </c>
      <c r="J9" s="87"/>
      <c r="K9" s="88"/>
      <c r="L9" s="89"/>
      <c r="M9" s="90"/>
    </row>
    <row r="10" spans="1:14" x14ac:dyDescent="0.25">
      <c r="A10" t="s">
        <v>525</v>
      </c>
      <c r="B10">
        <v>2713.38</v>
      </c>
      <c r="C10" s="39">
        <v>2718.35</v>
      </c>
      <c r="D10" s="101">
        <v>-1.8E-3</v>
      </c>
    </row>
    <row r="11" spans="1:14" x14ac:dyDescent="0.25">
      <c r="A11" t="s">
        <v>353</v>
      </c>
      <c r="B11">
        <v>14.14</v>
      </c>
      <c r="C11" s="39">
        <v>14.257</v>
      </c>
      <c r="D11" s="1">
        <v>43021</v>
      </c>
    </row>
    <row r="12" spans="1:14" x14ac:dyDescent="0.25">
      <c r="A12" t="s">
        <v>354</v>
      </c>
      <c r="B12">
        <v>14.62</v>
      </c>
      <c r="C12" s="39">
        <v>14.6426</v>
      </c>
      <c r="D12" s="1">
        <v>43021</v>
      </c>
      <c r="J12" s="53"/>
      <c r="K12" s="56"/>
      <c r="L12" s="59"/>
      <c r="M12" s="62"/>
      <c r="N12" s="65"/>
    </row>
    <row r="13" spans="1:14" x14ac:dyDescent="0.25">
      <c r="A13" t="s">
        <v>355</v>
      </c>
      <c r="B13">
        <v>8.44</v>
      </c>
      <c r="C13" s="39">
        <v>8.4280000000000008</v>
      </c>
      <c r="D13" s="1">
        <v>43021</v>
      </c>
      <c r="J13" s="54"/>
      <c r="K13" s="57"/>
      <c r="L13" s="60"/>
      <c r="M13" s="63"/>
      <c r="N13" s="66"/>
    </row>
    <row r="14" spans="1:14" x14ac:dyDescent="0.25">
      <c r="A14" t="s">
        <v>356</v>
      </c>
      <c r="B14">
        <v>47.9</v>
      </c>
      <c r="C14" s="39">
        <v>47.779000000000003</v>
      </c>
      <c r="D14" s="1">
        <v>43021</v>
      </c>
      <c r="J14" s="55"/>
      <c r="K14" s="58"/>
      <c r="L14" s="61"/>
      <c r="M14" s="64"/>
      <c r="N14" s="67"/>
    </row>
    <row r="15" spans="1:14" x14ac:dyDescent="0.25">
      <c r="A15" t="s">
        <v>357</v>
      </c>
      <c r="B15">
        <v>46.23</v>
      </c>
      <c r="C15">
        <v>45.92</v>
      </c>
      <c r="D15" s="1">
        <v>43021</v>
      </c>
    </row>
    <row r="16" spans="1:14" x14ac:dyDescent="0.25">
      <c r="A16" t="s">
        <v>358</v>
      </c>
      <c r="B16">
        <v>36.084499999999998</v>
      </c>
      <c r="C16">
        <v>35.888100000000001</v>
      </c>
      <c r="D16" s="1">
        <v>43021</v>
      </c>
    </row>
    <row r="17" spans="1:16" x14ac:dyDescent="0.25">
      <c r="A17" t="s">
        <v>359</v>
      </c>
      <c r="B17">
        <v>30.39</v>
      </c>
      <c r="C17" s="39">
        <v>30.223199999999999</v>
      </c>
      <c r="D17" s="1">
        <v>43021</v>
      </c>
    </row>
    <row r="18" spans="1:16" x14ac:dyDescent="0.25">
      <c r="A18" t="s">
        <v>360</v>
      </c>
      <c r="B18">
        <v>37.380000000000003</v>
      </c>
      <c r="C18" s="1">
        <v>37.241900000000001</v>
      </c>
      <c r="D18" s="1">
        <v>43021</v>
      </c>
    </row>
    <row r="19" spans="1:16" x14ac:dyDescent="0.25">
      <c r="A19" t="s">
        <v>361</v>
      </c>
      <c r="B19">
        <v>12277.63</v>
      </c>
      <c r="C19" s="1"/>
      <c r="D19" s="94"/>
    </row>
    <row r="20" spans="1:16" s="97" customFormat="1" x14ac:dyDescent="0.25">
      <c r="A20" s="100" t="s">
        <v>362</v>
      </c>
      <c r="B20" s="100">
        <v>20236.8</v>
      </c>
      <c r="C20" s="98"/>
      <c r="D20" s="99"/>
    </row>
    <row r="21" spans="1:16" s="97" customFormat="1" x14ac:dyDescent="0.25">
      <c r="A21" s="97" t="s">
        <v>400</v>
      </c>
      <c r="B21" s="97">
        <v>6.5865999999999998</v>
      </c>
      <c r="C21" s="41">
        <v>43023</v>
      </c>
      <c r="D21" s="41">
        <v>0.22916666666666666</v>
      </c>
    </row>
    <row r="22" spans="1:16" x14ac:dyDescent="0.25">
      <c r="A22" t="s">
        <v>363</v>
      </c>
      <c r="B22">
        <v>931</v>
      </c>
      <c r="C22" s="41">
        <v>935</v>
      </c>
      <c r="D22" s="41">
        <v>940</v>
      </c>
      <c r="E22" t="s">
        <v>364</v>
      </c>
      <c r="F22" t="s">
        <v>365</v>
      </c>
      <c r="G22" t="s">
        <v>366</v>
      </c>
      <c r="H22" t="s">
        <v>367</v>
      </c>
      <c r="I22" t="s">
        <v>368</v>
      </c>
      <c r="J22" t="s">
        <v>369</v>
      </c>
      <c r="K22" t="s">
        <v>370</v>
      </c>
      <c r="L22" t="s">
        <v>371</v>
      </c>
      <c r="M22" t="s">
        <v>372</v>
      </c>
      <c r="N22" t="s">
        <v>373</v>
      </c>
      <c r="O22" t="s">
        <v>374</v>
      </c>
      <c r="P22" t="s">
        <v>375</v>
      </c>
    </row>
    <row r="23" spans="1:16" x14ac:dyDescent="0.25">
      <c r="A23">
        <v>3384.48</v>
      </c>
      <c r="B23">
        <v>3384.16</v>
      </c>
      <c r="C23" s="39">
        <v>3384.54</v>
      </c>
      <c r="D23" s="41">
        <v>3386.03</v>
      </c>
      <c r="E23">
        <v>3391.28</v>
      </c>
      <c r="F23">
        <v>3391.6</v>
      </c>
      <c r="G23">
        <v>3383.45</v>
      </c>
      <c r="H23">
        <v>1106</v>
      </c>
      <c r="I23">
        <v>1012</v>
      </c>
      <c r="J23">
        <v>3391.87</v>
      </c>
      <c r="K23">
        <v>3389.96</v>
      </c>
      <c r="L23">
        <v>3390.52</v>
      </c>
      <c r="M23">
        <v>3395.35</v>
      </c>
      <c r="N23">
        <v>3386.17</v>
      </c>
      <c r="O23">
        <v>1436</v>
      </c>
      <c r="P23">
        <v>1341</v>
      </c>
    </row>
    <row r="24" spans="1:16" x14ac:dyDescent="0.25">
      <c r="D24" s="101"/>
    </row>
    <row r="25" spans="1:16" x14ac:dyDescent="0.25">
      <c r="A25" s="39"/>
      <c r="B25" s="39"/>
      <c r="C25" s="39"/>
      <c r="D25" s="101"/>
    </row>
    <row r="26" spans="1:16" x14ac:dyDescent="0.25">
      <c r="C26" s="39"/>
      <c r="D26" s="101"/>
    </row>
    <row r="27" spans="1:16" x14ac:dyDescent="0.25">
      <c r="D27" s="1"/>
    </row>
    <row r="28" spans="1:16" x14ac:dyDescent="0.25">
      <c r="D28" s="98"/>
    </row>
    <row r="29" spans="1:16" x14ac:dyDescent="0.25">
      <c r="D29" s="1"/>
    </row>
    <row r="30" spans="1:16" x14ac:dyDescent="0.25">
      <c r="C30" s="1"/>
      <c r="D30" s="98"/>
    </row>
    <row r="31" spans="1:16" x14ac:dyDescent="0.25">
      <c r="C31" s="1"/>
      <c r="D31" s="1"/>
    </row>
    <row r="32" spans="1:16" x14ac:dyDescent="0.25">
      <c r="D32" s="1"/>
    </row>
    <row r="33" spans="3:4" x14ac:dyDescent="0.25">
      <c r="D33" s="1"/>
    </row>
    <row r="34" spans="3:4" x14ac:dyDescent="0.25">
      <c r="C34" s="1"/>
      <c r="D34" s="1"/>
    </row>
    <row r="35" spans="3:4" x14ac:dyDescent="0.25">
      <c r="D35" s="1"/>
    </row>
    <row r="36" spans="3:4" x14ac:dyDescent="0.25">
      <c r="D36" s="1"/>
    </row>
    <row r="37" spans="3:4" x14ac:dyDescent="0.25">
      <c r="C37" s="98"/>
      <c r="D37" s="99"/>
    </row>
    <row r="38" spans="3:4" x14ac:dyDescent="0.25">
      <c r="C38" s="98"/>
      <c r="D38" s="99"/>
    </row>
    <row r="39" spans="3:4" x14ac:dyDescent="0.25">
      <c r="C39" s="1"/>
      <c r="D39" s="1"/>
    </row>
    <row r="40" spans="3:4" x14ac:dyDescent="0.25">
      <c r="C40" s="1"/>
      <c r="D40" s="94"/>
    </row>
    <row r="41" spans="3:4" x14ac:dyDescent="0.25">
      <c r="D41" s="1"/>
    </row>
    <row r="42" spans="3:4" x14ac:dyDescent="0.25">
      <c r="D42" s="1"/>
    </row>
    <row r="43" spans="3:4" x14ac:dyDescent="0.25">
      <c r="D43" s="1"/>
    </row>
    <row r="44" spans="3:4" x14ac:dyDescent="0.25">
      <c r="D44" s="1"/>
    </row>
    <row r="45" spans="3:4" x14ac:dyDescent="0.25">
      <c r="C45" s="1"/>
      <c r="D45" s="1"/>
    </row>
    <row r="46" spans="3:4" x14ac:dyDescent="0.25">
      <c r="D46" s="1"/>
    </row>
    <row r="47" spans="3:4" x14ac:dyDescent="0.25">
      <c r="D47" s="1"/>
    </row>
    <row r="48" spans="3:4" x14ac:dyDescent="0.25">
      <c r="D48" s="25"/>
    </row>
    <row r="49" spans="3:4" x14ac:dyDescent="0.25">
      <c r="D49" s="25"/>
    </row>
    <row r="50" spans="3:4" x14ac:dyDescent="0.25">
      <c r="D50" s="25"/>
    </row>
    <row r="51" spans="3:4" x14ac:dyDescent="0.25">
      <c r="D51" s="25"/>
    </row>
    <row r="52" spans="3:4" x14ac:dyDescent="0.25">
      <c r="D52" s="25"/>
    </row>
    <row r="53" spans="3:4" x14ac:dyDescent="0.25">
      <c r="D53" s="1"/>
    </row>
    <row r="54" spans="3:4" x14ac:dyDescent="0.25">
      <c r="D54" s="1"/>
    </row>
    <row r="55" spans="3:4" x14ac:dyDescent="0.25">
      <c r="D55" s="1"/>
    </row>
    <row r="56" spans="3:4" x14ac:dyDescent="0.25">
      <c r="C56" s="1"/>
      <c r="D56" s="1"/>
    </row>
    <row r="57" spans="3:4" x14ac:dyDescent="0.25">
      <c r="D57" s="1"/>
    </row>
    <row r="58" spans="3:4" x14ac:dyDescent="0.25">
      <c r="D58" s="1"/>
    </row>
    <row r="59" spans="3:4" x14ac:dyDescent="0.25">
      <c r="D59" s="1"/>
    </row>
    <row r="60" spans="3:4" x14ac:dyDescent="0.25">
      <c r="D60" s="1"/>
    </row>
    <row r="61" spans="3:4" x14ac:dyDescent="0.25">
      <c r="D61" s="1"/>
    </row>
    <row r="62" spans="3:4" x14ac:dyDescent="0.25">
      <c r="D62" s="1"/>
    </row>
    <row r="63" spans="3:4" x14ac:dyDescent="0.25">
      <c r="D63" s="1"/>
    </row>
    <row r="64" spans="3:4" x14ac:dyDescent="0.25">
      <c r="C64" s="1"/>
      <c r="D64" s="94"/>
    </row>
    <row r="65" spans="3:4" x14ac:dyDescent="0.25">
      <c r="C65" s="1"/>
      <c r="D65" s="94"/>
    </row>
    <row r="66" spans="3:4" x14ac:dyDescent="0.25">
      <c r="D66" s="1"/>
    </row>
    <row r="67" spans="3:4" x14ac:dyDescent="0.25">
      <c r="D67" s="1"/>
    </row>
    <row r="68" spans="3:4" x14ac:dyDescent="0.25">
      <c r="D68" s="1"/>
    </row>
    <row r="69" spans="3:4" x14ac:dyDescent="0.25">
      <c r="D69" s="1"/>
    </row>
    <row r="70" spans="3:4" x14ac:dyDescent="0.25">
      <c r="D70" s="1"/>
    </row>
    <row r="71" spans="3:4" x14ac:dyDescent="0.25">
      <c r="D71" s="1"/>
    </row>
    <row r="72" spans="3:4" x14ac:dyDescent="0.25">
      <c r="D72" s="1"/>
    </row>
    <row r="73" spans="3:4" x14ac:dyDescent="0.25">
      <c r="D73" s="1"/>
    </row>
    <row r="74" spans="3:4" x14ac:dyDescent="0.25">
      <c r="D74" s="1"/>
    </row>
    <row r="75" spans="3:4" x14ac:dyDescent="0.25">
      <c r="D75" s="1"/>
    </row>
    <row r="76" spans="3:4" x14ac:dyDescent="0.25">
      <c r="D76" s="1"/>
    </row>
    <row r="77" spans="3:4" x14ac:dyDescent="0.25">
      <c r="D77" s="1"/>
    </row>
    <row r="78" spans="3:4" x14ac:dyDescent="0.25">
      <c r="D78" s="1"/>
    </row>
    <row r="79" spans="3:4" x14ac:dyDescent="0.25">
      <c r="D79" s="1"/>
    </row>
    <row r="80" spans="3:4" x14ac:dyDescent="0.25">
      <c r="D80" s="1"/>
    </row>
    <row r="81" spans="4:4" x14ac:dyDescent="0.25">
      <c r="D81" s="1"/>
    </row>
    <row r="82" spans="4:4" x14ac:dyDescent="0.25">
      <c r="D82" s="1"/>
    </row>
    <row r="83" spans="4:4" x14ac:dyDescent="0.25">
      <c r="D83" s="1"/>
    </row>
    <row r="84" spans="4:4" x14ac:dyDescent="0.25">
      <c r="D84" s="1"/>
    </row>
    <row r="85" spans="4:4" x14ac:dyDescent="0.25">
      <c r="D85" s="25"/>
    </row>
    <row r="86" spans="4:4" x14ac:dyDescent="0.25">
      <c r="D86" s="25"/>
    </row>
    <row r="87" spans="4:4" x14ac:dyDescent="0.25">
      <c r="D87" s="25"/>
    </row>
    <row r="88" spans="4:4" x14ac:dyDescent="0.25">
      <c r="D88" s="25"/>
    </row>
    <row r="89" spans="4:4" x14ac:dyDescent="0.25">
      <c r="D89" s="25"/>
    </row>
    <row r="90" spans="4:4" x14ac:dyDescent="0.25">
      <c r="D90" s="1"/>
    </row>
    <row r="91" spans="4:4" x14ac:dyDescent="0.25">
      <c r="D91" s="1"/>
    </row>
    <row r="92" spans="4:4" x14ac:dyDescent="0.25">
      <c r="D92" s="1"/>
    </row>
    <row r="93" spans="4:4" x14ac:dyDescent="0.25">
      <c r="D93" s="1"/>
    </row>
    <row r="94" spans="4:4" x14ac:dyDescent="0.25">
      <c r="D94" s="1"/>
    </row>
    <row r="95" spans="4:4" x14ac:dyDescent="0.25">
      <c r="D95" s="1"/>
    </row>
    <row r="96" spans="4:4" x14ac:dyDescent="0.25">
      <c r="D96" s="1"/>
    </row>
    <row r="97" spans="3:4" x14ac:dyDescent="0.25">
      <c r="D97" s="1"/>
    </row>
    <row r="101" spans="3:4" x14ac:dyDescent="0.25">
      <c r="C101" s="1"/>
      <c r="D101" s="9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25400</xdr:colOff>
                    <xdr:row>4</xdr:row>
                    <xdr:rowOff>69850</xdr:rowOff>
                  </from>
                  <to>
                    <xdr:col>6</xdr:col>
                    <xdr:colOff>25400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25400</xdr:colOff>
                    <xdr:row>2</xdr:row>
                    <xdr:rowOff>152400</xdr:rowOff>
                  </from>
                  <to>
                    <xdr:col>6</xdr:col>
                    <xdr:colOff>69850</xdr:colOff>
                    <xdr:row>4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31750</xdr:colOff>
                    <xdr:row>6</xdr:row>
                    <xdr:rowOff>25400</xdr:rowOff>
                  </from>
                  <to>
                    <xdr:col>6</xdr:col>
                    <xdr:colOff>0</xdr:colOff>
                    <xdr:row>7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44450</xdr:colOff>
                    <xdr:row>1</xdr:row>
                    <xdr:rowOff>0</xdr:rowOff>
                  </from>
                  <to>
                    <xdr:col>6</xdr:col>
                    <xdr:colOff>501650</xdr:colOff>
                    <xdr:row>2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06"/>
  <sheetViews>
    <sheetView zoomScale="115" zoomScaleNormal="115" workbookViewId="0">
      <pane xSplit="1" ySplit="1" topLeftCell="B287" activePane="bottomRight" state="frozen"/>
      <selection pane="topRight" activeCell="B1" sqref="B1"/>
      <selection pane="bottomLeft" activeCell="A2" sqref="A2"/>
      <selection pane="bottomRight" activeCell="M297" sqref="M297:M301"/>
    </sheetView>
  </sheetViews>
  <sheetFormatPr defaultRowHeight="14" x14ac:dyDescent="0.25"/>
  <cols>
    <col min="1" max="1" width="15" bestFit="1" customWidth="1" collapsed="1"/>
    <col min="2" max="2" width="15" customWidth="1" collapsed="1"/>
    <col min="3" max="3" width="17.1796875" bestFit="1" customWidth="1" collapsed="1"/>
    <col min="5" max="7" width="2" customWidth="1" collapsed="1"/>
    <col min="8" max="8" width="18.36328125" bestFit="1" customWidth="1" collapsed="1"/>
    <col min="9" max="9" width="8.453125" bestFit="1" customWidth="1" collapsed="1"/>
    <col min="10" max="10" width="12.81640625" bestFit="1" customWidth="1" collapsed="1"/>
    <col min="11" max="11" width="8.453125" bestFit="1" customWidth="1" collapsed="1"/>
    <col min="12" max="12" width="19.36328125" bestFit="1" customWidth="1" collapsed="1"/>
    <col min="13" max="13" width="8.453125" bestFit="1" customWidth="1" collapsed="1"/>
    <col min="14" max="14" width="63.81640625" bestFit="1" customWidth="1"/>
  </cols>
  <sheetData>
    <row r="1" spans="1:13" x14ac:dyDescent="0.25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 x14ac:dyDescent="0.25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 x14ac:dyDescent="0.25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 x14ac:dyDescent="0.25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 x14ac:dyDescent="0.25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 x14ac:dyDescent="0.25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 x14ac:dyDescent="0.25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 x14ac:dyDescent="0.25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 x14ac:dyDescent="0.25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 x14ac:dyDescent="0.25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 x14ac:dyDescent="0.25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 x14ac:dyDescent="0.25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 x14ac:dyDescent="0.25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 x14ac:dyDescent="0.25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 x14ac:dyDescent="0.25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 x14ac:dyDescent="0.25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 x14ac:dyDescent="0.25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 x14ac:dyDescent="0.25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 x14ac:dyDescent="0.25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 x14ac:dyDescent="0.25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 x14ac:dyDescent="0.25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 x14ac:dyDescent="0.25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 x14ac:dyDescent="0.25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 x14ac:dyDescent="0.25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 x14ac:dyDescent="0.25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 x14ac:dyDescent="0.25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 x14ac:dyDescent="0.25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 x14ac:dyDescent="0.25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 x14ac:dyDescent="0.25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 x14ac:dyDescent="0.25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 x14ac:dyDescent="0.25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 x14ac:dyDescent="0.25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 x14ac:dyDescent="0.25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 x14ac:dyDescent="0.25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 x14ac:dyDescent="0.25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 x14ac:dyDescent="0.25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 x14ac:dyDescent="0.25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 x14ac:dyDescent="0.25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 x14ac:dyDescent="0.25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 x14ac:dyDescent="0.25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 x14ac:dyDescent="0.25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 x14ac:dyDescent="0.25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 x14ac:dyDescent="0.25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 x14ac:dyDescent="0.25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 x14ac:dyDescent="0.25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 x14ac:dyDescent="0.25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 x14ac:dyDescent="0.25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 x14ac:dyDescent="0.25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 x14ac:dyDescent="0.25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 x14ac:dyDescent="0.25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 x14ac:dyDescent="0.25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 x14ac:dyDescent="0.25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 x14ac:dyDescent="0.25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 x14ac:dyDescent="0.25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 x14ac:dyDescent="0.25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 x14ac:dyDescent="0.25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 x14ac:dyDescent="0.25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 x14ac:dyDescent="0.25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 x14ac:dyDescent="0.25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 x14ac:dyDescent="0.25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 x14ac:dyDescent="0.25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 x14ac:dyDescent="0.25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 x14ac:dyDescent="0.25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 x14ac:dyDescent="0.25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 x14ac:dyDescent="0.25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 x14ac:dyDescent="0.25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 x14ac:dyDescent="0.25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 x14ac:dyDescent="0.25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 x14ac:dyDescent="0.25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 x14ac:dyDescent="0.25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 x14ac:dyDescent="0.25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 x14ac:dyDescent="0.25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 x14ac:dyDescent="0.25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 x14ac:dyDescent="0.25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 x14ac:dyDescent="0.25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 x14ac:dyDescent="0.25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 x14ac:dyDescent="0.25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 x14ac:dyDescent="0.25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 x14ac:dyDescent="0.25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 x14ac:dyDescent="0.25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 x14ac:dyDescent="0.25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 x14ac:dyDescent="0.25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 x14ac:dyDescent="0.25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 x14ac:dyDescent="0.25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 x14ac:dyDescent="0.25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 x14ac:dyDescent="0.25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 x14ac:dyDescent="0.25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 x14ac:dyDescent="0.25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 x14ac:dyDescent="0.25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 x14ac:dyDescent="0.25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 x14ac:dyDescent="0.25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 x14ac:dyDescent="0.25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 x14ac:dyDescent="0.25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 x14ac:dyDescent="0.25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 x14ac:dyDescent="0.25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 x14ac:dyDescent="0.25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 x14ac:dyDescent="0.25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 x14ac:dyDescent="0.25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 x14ac:dyDescent="0.25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 x14ac:dyDescent="0.25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 x14ac:dyDescent="0.25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 x14ac:dyDescent="0.25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 x14ac:dyDescent="0.25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 x14ac:dyDescent="0.25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 x14ac:dyDescent="0.25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 x14ac:dyDescent="0.25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 x14ac:dyDescent="0.25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 x14ac:dyDescent="0.25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 x14ac:dyDescent="0.25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 x14ac:dyDescent="0.25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 x14ac:dyDescent="0.25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 x14ac:dyDescent="0.25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 x14ac:dyDescent="0.25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 x14ac:dyDescent="0.25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 x14ac:dyDescent="0.25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 x14ac:dyDescent="0.25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 x14ac:dyDescent="0.25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 x14ac:dyDescent="0.25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 x14ac:dyDescent="0.25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 x14ac:dyDescent="0.25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 x14ac:dyDescent="0.25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 x14ac:dyDescent="0.25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 x14ac:dyDescent="0.25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 x14ac:dyDescent="0.25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 x14ac:dyDescent="0.25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 x14ac:dyDescent="0.25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 x14ac:dyDescent="0.25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 x14ac:dyDescent="0.25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 x14ac:dyDescent="0.25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 x14ac:dyDescent="0.25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 x14ac:dyDescent="0.25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 x14ac:dyDescent="0.25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 x14ac:dyDescent="0.25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 x14ac:dyDescent="0.25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 x14ac:dyDescent="0.25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 x14ac:dyDescent="0.25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 x14ac:dyDescent="0.25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 x14ac:dyDescent="0.25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 x14ac:dyDescent="0.25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 x14ac:dyDescent="0.25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 x14ac:dyDescent="0.25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 x14ac:dyDescent="0.25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 x14ac:dyDescent="0.25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 x14ac:dyDescent="0.25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 x14ac:dyDescent="0.25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 x14ac:dyDescent="0.25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 x14ac:dyDescent="0.25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 x14ac:dyDescent="0.25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 x14ac:dyDescent="0.25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 x14ac:dyDescent="0.25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 x14ac:dyDescent="0.25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 x14ac:dyDescent="0.25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 x14ac:dyDescent="0.25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 x14ac:dyDescent="0.25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 x14ac:dyDescent="0.25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 x14ac:dyDescent="0.25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 x14ac:dyDescent="0.25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 x14ac:dyDescent="0.25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 x14ac:dyDescent="0.25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 x14ac:dyDescent="0.25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 x14ac:dyDescent="0.25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 x14ac:dyDescent="0.25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 x14ac:dyDescent="0.25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 x14ac:dyDescent="0.25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 x14ac:dyDescent="0.25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 x14ac:dyDescent="0.25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 x14ac:dyDescent="0.25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 x14ac:dyDescent="0.25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 x14ac:dyDescent="0.25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 x14ac:dyDescent="0.25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 x14ac:dyDescent="0.25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 x14ac:dyDescent="0.25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 x14ac:dyDescent="0.25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 x14ac:dyDescent="0.25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 x14ac:dyDescent="0.25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 x14ac:dyDescent="0.25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 x14ac:dyDescent="0.25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 x14ac:dyDescent="0.25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 x14ac:dyDescent="0.25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 x14ac:dyDescent="0.25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 x14ac:dyDescent="0.25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 x14ac:dyDescent="0.25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 x14ac:dyDescent="0.25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 x14ac:dyDescent="0.25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 x14ac:dyDescent="0.25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 x14ac:dyDescent="0.25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 x14ac:dyDescent="0.25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 x14ac:dyDescent="0.25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 x14ac:dyDescent="0.25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 x14ac:dyDescent="0.25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 x14ac:dyDescent="0.25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 x14ac:dyDescent="0.25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 x14ac:dyDescent="0.25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 x14ac:dyDescent="0.25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 x14ac:dyDescent="0.25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 x14ac:dyDescent="0.25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 x14ac:dyDescent="0.25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 x14ac:dyDescent="0.25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 x14ac:dyDescent="0.25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 x14ac:dyDescent="0.25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 x14ac:dyDescent="0.25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 x14ac:dyDescent="0.25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 x14ac:dyDescent="0.25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 x14ac:dyDescent="0.25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 x14ac:dyDescent="0.25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377</v>
      </c>
    </row>
    <row r="206" spans="1:14" x14ac:dyDescent="0.25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 x14ac:dyDescent="0.25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 x14ac:dyDescent="0.25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 x14ac:dyDescent="0.25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 x14ac:dyDescent="0.25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 x14ac:dyDescent="0.25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 x14ac:dyDescent="0.25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 x14ac:dyDescent="0.25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 x14ac:dyDescent="0.25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 x14ac:dyDescent="0.25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386</v>
      </c>
    </row>
    <row r="216" spans="1:14" x14ac:dyDescent="0.25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 x14ac:dyDescent="0.25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393</v>
      </c>
    </row>
    <row r="218" spans="1:14" x14ac:dyDescent="0.25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 x14ac:dyDescent="0.25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 x14ac:dyDescent="0.25">
      <c r="A220" s="1">
        <v>42908</v>
      </c>
      <c r="B220" s="41">
        <f t="shared" si="14"/>
        <v>4</v>
      </c>
      <c r="C220">
        <v>6.8197000000000001</v>
      </c>
      <c r="D220" s="25">
        <f t="shared" ref="D220:D301" si="15">LN(C220/C219)</f>
        <v>5.8655326653686257E-5</v>
      </c>
      <c r="H220">
        <v>6.8302350000000001</v>
      </c>
      <c r="I220" s="25">
        <f t="shared" ref="I220:I301" si="16">LN(H220/H219)</f>
        <v>1.1859738836099735E-4</v>
      </c>
      <c r="J220">
        <v>6.8346549999999997</v>
      </c>
      <c r="K220" s="25">
        <f t="shared" ref="K220:K301" si="17">LN(J220/J219)</f>
        <v>6.0958008553464011E-4</v>
      </c>
      <c r="L220">
        <v>6.837275</v>
      </c>
      <c r="M220" s="25">
        <f t="shared" ref="M220:M301" si="18">LN(L220/L219)</f>
        <v>9.1891665030134411E-4</v>
      </c>
    </row>
    <row r="221" spans="1:14" x14ac:dyDescent="0.25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397</v>
      </c>
    </row>
    <row r="222" spans="1:14" x14ac:dyDescent="0.25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398</v>
      </c>
    </row>
    <row r="223" spans="1:14" x14ac:dyDescent="0.25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 x14ac:dyDescent="0.25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 x14ac:dyDescent="0.25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 x14ac:dyDescent="0.25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399</v>
      </c>
    </row>
    <row r="227" spans="1:14" x14ac:dyDescent="0.25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 x14ac:dyDescent="0.25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 x14ac:dyDescent="0.25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 x14ac:dyDescent="0.25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 x14ac:dyDescent="0.25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 x14ac:dyDescent="0.25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 x14ac:dyDescent="0.25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 x14ac:dyDescent="0.25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 x14ac:dyDescent="0.25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 x14ac:dyDescent="0.25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 x14ac:dyDescent="0.25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 x14ac:dyDescent="0.25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414</v>
      </c>
    </row>
    <row r="239" spans="1:14" x14ac:dyDescent="0.25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 x14ac:dyDescent="0.25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 x14ac:dyDescent="0.25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 x14ac:dyDescent="0.25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418</v>
      </c>
    </row>
    <row r="243" spans="1:14" x14ac:dyDescent="0.25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 x14ac:dyDescent="0.25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 x14ac:dyDescent="0.25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 x14ac:dyDescent="0.25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 x14ac:dyDescent="0.25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425</v>
      </c>
    </row>
    <row r="248" spans="1:14" x14ac:dyDescent="0.25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 x14ac:dyDescent="0.25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 x14ac:dyDescent="0.25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 x14ac:dyDescent="0.25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 x14ac:dyDescent="0.25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 x14ac:dyDescent="0.25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 x14ac:dyDescent="0.25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 x14ac:dyDescent="0.25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 x14ac:dyDescent="0.25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 x14ac:dyDescent="0.25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 x14ac:dyDescent="0.25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440</v>
      </c>
    </row>
    <row r="259" spans="1:14" x14ac:dyDescent="0.25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 x14ac:dyDescent="0.25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 x14ac:dyDescent="0.25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444</v>
      </c>
    </row>
    <row r="262" spans="1:14" x14ac:dyDescent="0.25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 x14ac:dyDescent="0.25">
      <c r="A263" s="1">
        <v>42969</v>
      </c>
      <c r="B263" s="41">
        <f t="shared" si="14"/>
        <v>2</v>
      </c>
      <c r="C263">
        <v>6.6597</v>
      </c>
      <c r="D263" s="101">
        <f t="shared" si="15"/>
        <v>-1.6803448659956709E-3</v>
      </c>
      <c r="H263">
        <v>6.662795</v>
      </c>
      <c r="I263" s="101">
        <f t="shared" si="16"/>
        <v>-2.9388865081653058E-3</v>
      </c>
      <c r="J263">
        <v>6.6652100000000001</v>
      </c>
      <c r="K263" s="101">
        <f t="shared" si="17"/>
        <v>-2.472481801884262E-3</v>
      </c>
      <c r="L263">
        <v>6.6684400000000004</v>
      </c>
      <c r="M263" s="101">
        <f t="shared" si="18"/>
        <v>-3.9881435720517581E-4</v>
      </c>
    </row>
    <row r="264" spans="1:14" x14ac:dyDescent="0.25">
      <c r="A264" s="1">
        <v>42970</v>
      </c>
      <c r="B264" s="41">
        <f t="shared" si="14"/>
        <v>3</v>
      </c>
      <c r="C264">
        <v>6.6632999999999996</v>
      </c>
      <c r="D264" s="101">
        <f t="shared" si="15"/>
        <v>5.4041883774152988E-4</v>
      </c>
      <c r="H264">
        <v>6.6643400000000002</v>
      </c>
      <c r="I264" s="101">
        <f t="shared" si="16"/>
        <v>2.3185778592646136E-4</v>
      </c>
      <c r="J264">
        <v>6.66594</v>
      </c>
      <c r="K264" s="101">
        <f t="shared" si="17"/>
        <v>1.0951793367112746E-4</v>
      </c>
      <c r="L264">
        <v>6.6632400000000001</v>
      </c>
      <c r="M264" s="101">
        <f t="shared" si="18"/>
        <v>-7.8009677155550241E-4</v>
      </c>
    </row>
    <row r="265" spans="1:14" x14ac:dyDescent="0.25">
      <c r="A265" s="1">
        <v>42971</v>
      </c>
      <c r="B265" s="41">
        <f t="shared" si="14"/>
        <v>4</v>
      </c>
      <c r="C265">
        <v>6.6524999999999999</v>
      </c>
      <c r="D265" s="101">
        <f t="shared" si="15"/>
        <v>-1.622133460728556E-3</v>
      </c>
      <c r="H265">
        <v>6.6563800000000004</v>
      </c>
      <c r="I265" s="101">
        <f t="shared" si="16"/>
        <v>-1.1951307357956104E-3</v>
      </c>
      <c r="J265">
        <v>6.6604850000000004</v>
      </c>
      <c r="K265" s="101">
        <f t="shared" si="17"/>
        <v>-8.1867422128202247E-4</v>
      </c>
      <c r="L265">
        <v>6.6608000000000001</v>
      </c>
      <c r="M265" s="101">
        <f t="shared" si="18"/>
        <v>-3.662552840242727E-4</v>
      </c>
      <c r="N265" t="s">
        <v>451</v>
      </c>
    </row>
    <row r="266" spans="1:14" x14ac:dyDescent="0.25">
      <c r="A266" s="1">
        <v>42972</v>
      </c>
      <c r="B266" s="41">
        <f t="shared" si="14"/>
        <v>5</v>
      </c>
      <c r="C266">
        <v>6.6578999999999997</v>
      </c>
      <c r="D266" s="101">
        <f t="shared" si="15"/>
        <v>8.1139564494882971E-4</v>
      </c>
      <c r="H266">
        <v>6.6596599999999997</v>
      </c>
      <c r="I266" s="101">
        <f t="shared" si="16"/>
        <v>4.926389626848537E-4</v>
      </c>
      <c r="J266">
        <v>6.6595000000000004</v>
      </c>
      <c r="K266" s="101">
        <f t="shared" si="17"/>
        <v>-1.4789806471940723E-4</v>
      </c>
      <c r="L266">
        <v>6.6436400000000004</v>
      </c>
      <c r="M266" s="101">
        <f t="shared" si="18"/>
        <v>-2.579591401913329E-3</v>
      </c>
    </row>
    <row r="267" spans="1:14" x14ac:dyDescent="0.25">
      <c r="A267" s="98">
        <v>42975</v>
      </c>
      <c r="B267" s="41">
        <f t="shared" si="14"/>
        <v>1</v>
      </c>
      <c r="C267">
        <v>6.6353</v>
      </c>
      <c r="D267" s="101">
        <f t="shared" si="15"/>
        <v>-3.400237982483764E-3</v>
      </c>
      <c r="H267">
        <v>6.6331350000000002</v>
      </c>
      <c r="I267" s="101">
        <f t="shared" si="16"/>
        <v>-3.9908890802467321E-3</v>
      </c>
      <c r="J267">
        <v>6.6285299999999996</v>
      </c>
      <c r="K267" s="101">
        <f t="shared" si="17"/>
        <v>-4.6613465015833411E-3</v>
      </c>
      <c r="L267">
        <v>6.6186550000000004</v>
      </c>
      <c r="M267" s="101">
        <f t="shared" si="18"/>
        <v>-3.7678289554502918E-3</v>
      </c>
      <c r="N267" t="s">
        <v>455</v>
      </c>
    </row>
    <row r="268" spans="1:14" x14ac:dyDescent="0.25">
      <c r="A268" s="98">
        <v>42976</v>
      </c>
      <c r="B268" s="41">
        <f t="shared" si="14"/>
        <v>2</v>
      </c>
      <c r="C268">
        <v>6.6292999999999997</v>
      </c>
      <c r="D268" s="101">
        <f t="shared" si="15"/>
        <v>-9.0466360225082483E-4</v>
      </c>
      <c r="H268">
        <v>6.6102049999999997</v>
      </c>
      <c r="I268" s="101">
        <f t="shared" si="16"/>
        <v>-3.4628761194343501E-3</v>
      </c>
      <c r="J268">
        <v>6.5986500000000001</v>
      </c>
      <c r="K268" s="101">
        <f t="shared" si="17"/>
        <v>-4.5179775018050292E-3</v>
      </c>
      <c r="L268">
        <v>6.6080100000000002</v>
      </c>
      <c r="M268" s="101">
        <f t="shared" si="18"/>
        <v>-1.6096275664871547E-3</v>
      </c>
    </row>
    <row r="269" spans="1:14" x14ac:dyDescent="0.25">
      <c r="A269" s="98">
        <v>42977</v>
      </c>
      <c r="B269" s="41">
        <f t="shared" si="14"/>
        <v>3</v>
      </c>
      <c r="C269">
        <v>6.6101999999999999</v>
      </c>
      <c r="D269" s="101">
        <f t="shared" si="15"/>
        <v>-2.8853073379841538E-3</v>
      </c>
      <c r="H269">
        <v>6.5885899999999999</v>
      </c>
      <c r="I269" s="101">
        <f t="shared" si="16"/>
        <v>-3.2753019231059033E-3</v>
      </c>
      <c r="J269">
        <v>6.5914900000000003</v>
      </c>
      <c r="K269" s="101">
        <f t="shared" si="17"/>
        <v>-1.0856595461859869E-3</v>
      </c>
      <c r="L269">
        <v>6.5991</v>
      </c>
      <c r="M269" s="101">
        <f t="shared" si="18"/>
        <v>-1.349273437072969E-3</v>
      </c>
      <c r="N269" t="s">
        <v>457</v>
      </c>
    </row>
    <row r="270" spans="1:14" x14ac:dyDescent="0.25">
      <c r="A270" s="98">
        <v>42978</v>
      </c>
      <c r="B270" s="41">
        <f t="shared" si="14"/>
        <v>4</v>
      </c>
      <c r="C270">
        <v>6.601</v>
      </c>
      <c r="D270" s="101">
        <f t="shared" si="15"/>
        <v>-1.3927578853034689E-3</v>
      </c>
      <c r="H270">
        <v>6.6054950000000003</v>
      </c>
      <c r="I270" s="101">
        <f t="shared" si="16"/>
        <v>2.5625133157047104E-3</v>
      </c>
      <c r="J270">
        <v>6.6020050000000001</v>
      </c>
      <c r="K270" s="101">
        <f t="shared" si="17"/>
        <v>1.593967667599357E-3</v>
      </c>
      <c r="L270">
        <v>6.5965150000000001</v>
      </c>
      <c r="M270" s="101">
        <f t="shared" si="18"/>
        <v>-3.9179682539495532E-4</v>
      </c>
      <c r="N270" t="s">
        <v>462</v>
      </c>
    </row>
    <row r="271" spans="1:14" x14ac:dyDescent="0.25">
      <c r="A271" s="98">
        <v>42979</v>
      </c>
      <c r="B271" s="41">
        <f t="shared" si="14"/>
        <v>5</v>
      </c>
      <c r="C271">
        <v>6.5909000000000004</v>
      </c>
      <c r="D271" s="101">
        <f t="shared" si="15"/>
        <v>-1.5312429556712281E-3</v>
      </c>
      <c r="H271">
        <v>6.5837700000000003</v>
      </c>
      <c r="I271" s="101">
        <f t="shared" si="16"/>
        <v>-3.2943487977483343E-3</v>
      </c>
      <c r="J271">
        <v>6.5751049999999998</v>
      </c>
      <c r="K271" s="101">
        <f t="shared" si="17"/>
        <v>-4.0828432589084035E-3</v>
      </c>
      <c r="L271">
        <v>6.5598099999999997</v>
      </c>
      <c r="M271" s="101">
        <f t="shared" si="18"/>
        <v>-5.5798401503396079E-3</v>
      </c>
      <c r="N271" t="s">
        <v>463</v>
      </c>
    </row>
    <row r="272" spans="1:14" x14ac:dyDescent="0.25">
      <c r="A272" s="98">
        <v>42982</v>
      </c>
      <c r="B272" s="41">
        <f t="shared" si="14"/>
        <v>1</v>
      </c>
      <c r="C272">
        <v>6.5667999999999997</v>
      </c>
      <c r="D272" s="101">
        <f t="shared" si="15"/>
        <v>-3.6632583127365072E-3</v>
      </c>
      <c r="H272">
        <v>6.5494199999999996</v>
      </c>
      <c r="I272" s="101">
        <f t="shared" si="16"/>
        <v>-5.2310334851758825E-3</v>
      </c>
      <c r="J272">
        <v>6.5284000000000004</v>
      </c>
      <c r="K272" s="101">
        <f t="shared" si="17"/>
        <v>-7.128657223661081E-3</v>
      </c>
      <c r="L272">
        <v>6.5289700000000002</v>
      </c>
      <c r="M272" s="101">
        <f t="shared" si="18"/>
        <v>-4.7124418123377981E-3</v>
      </c>
    </row>
    <row r="273" spans="1:14" x14ac:dyDescent="0.25">
      <c r="A273" s="98">
        <v>42983</v>
      </c>
      <c r="B273" s="41">
        <f t="shared" si="14"/>
        <v>2</v>
      </c>
      <c r="C273">
        <v>6.5369999999999999</v>
      </c>
      <c r="D273" s="101">
        <f t="shared" si="15"/>
        <v>-4.5483068076335297E-3</v>
      </c>
      <c r="H273">
        <v>6.5427499999999998</v>
      </c>
      <c r="I273" s="101">
        <f t="shared" si="16"/>
        <v>-1.0189297231972274E-3</v>
      </c>
      <c r="J273">
        <v>6.5557850000000002</v>
      </c>
      <c r="K273" s="101">
        <f t="shared" si="17"/>
        <v>4.185975662610677E-3</v>
      </c>
      <c r="L273">
        <v>6.5394300000000003</v>
      </c>
      <c r="M273" s="101">
        <f t="shared" si="18"/>
        <v>1.6008083979250876E-3</v>
      </c>
    </row>
    <row r="274" spans="1:14" x14ac:dyDescent="0.25">
      <c r="A274" s="98">
        <v>42984</v>
      </c>
      <c r="B274" s="41">
        <f t="shared" si="14"/>
        <v>3</v>
      </c>
      <c r="C274">
        <v>6.5311000000000003</v>
      </c>
      <c r="D274" s="101">
        <f t="shared" si="15"/>
        <v>-9.0296223641928041E-4</v>
      </c>
      <c r="H274">
        <v>6.5413600000000001</v>
      </c>
      <c r="I274" s="101">
        <f t="shared" si="16"/>
        <v>-2.1247146427678818E-4</v>
      </c>
      <c r="J274">
        <v>6.5376950000000003</v>
      </c>
      <c r="K274" s="101">
        <f t="shared" si="17"/>
        <v>-2.7632090949465307E-3</v>
      </c>
      <c r="L274">
        <v>6.54087</v>
      </c>
      <c r="M274" s="101">
        <f t="shared" si="18"/>
        <v>2.2017843716380463E-4</v>
      </c>
    </row>
    <row r="275" spans="1:14" x14ac:dyDescent="0.25">
      <c r="A275" s="98">
        <v>42985</v>
      </c>
      <c r="B275" s="41">
        <f t="shared" si="14"/>
        <v>4</v>
      </c>
      <c r="C275">
        <v>6.5269000000000004</v>
      </c>
      <c r="D275" s="101">
        <f t="shared" si="15"/>
        <v>-6.4328383287413882E-4</v>
      </c>
      <c r="H275">
        <v>6.5339749999999999</v>
      </c>
      <c r="I275" s="101">
        <f t="shared" si="16"/>
        <v>-1.1296078892480558E-3</v>
      </c>
      <c r="J275">
        <v>6.5053450000000002</v>
      </c>
      <c r="K275" s="101">
        <f t="shared" si="17"/>
        <v>-4.9605101779079596E-3</v>
      </c>
      <c r="L275">
        <v>6.4865550000000001</v>
      </c>
      <c r="M275" s="101">
        <f t="shared" si="18"/>
        <v>-8.3386110026827821E-3</v>
      </c>
    </row>
    <row r="276" spans="1:14" x14ac:dyDescent="0.25">
      <c r="A276" s="98">
        <v>42986</v>
      </c>
      <c r="B276" s="41">
        <f t="shared" si="14"/>
        <v>5</v>
      </c>
      <c r="C276" s="100">
        <v>6.5031999999999996</v>
      </c>
      <c r="D276" s="101">
        <f t="shared" si="15"/>
        <v>-3.6377351110737201E-3</v>
      </c>
      <c r="H276">
        <v>6.4523900000000003</v>
      </c>
      <c r="I276" s="101">
        <f t="shared" si="16"/>
        <v>-1.2564882221997245E-2</v>
      </c>
      <c r="J276">
        <v>6.4684949999999999</v>
      </c>
      <c r="K276" s="101">
        <f t="shared" si="17"/>
        <v>-5.6806772853724707E-3</v>
      </c>
      <c r="L276">
        <v>6.4982049999999996</v>
      </c>
      <c r="M276" s="101">
        <f t="shared" si="18"/>
        <v>1.794411775958695E-3</v>
      </c>
    </row>
    <row r="277" spans="1:14" x14ac:dyDescent="0.25">
      <c r="A277" s="98">
        <v>42989</v>
      </c>
      <c r="B277" s="41">
        <f t="shared" si="14"/>
        <v>1</v>
      </c>
      <c r="C277">
        <v>6.4996999999999998</v>
      </c>
      <c r="D277" s="101">
        <f t="shared" si="15"/>
        <v>-5.3834145990939053E-4</v>
      </c>
      <c r="H277">
        <v>6.5189399999999997</v>
      </c>
      <c r="I277" s="101">
        <f t="shared" si="16"/>
        <v>1.0261181225051057E-2</v>
      </c>
      <c r="J277">
        <v>6.5262950000000002</v>
      </c>
      <c r="K277" s="101">
        <f t="shared" si="17"/>
        <v>8.895931550864376E-3</v>
      </c>
      <c r="L277">
        <v>6.5392049999999999</v>
      </c>
      <c r="M277" s="101">
        <f t="shared" si="18"/>
        <v>6.2896135291659865E-3</v>
      </c>
      <c r="N277" t="s">
        <v>466</v>
      </c>
    </row>
    <row r="278" spans="1:14" x14ac:dyDescent="0.25">
      <c r="A278" s="98">
        <v>42990</v>
      </c>
      <c r="B278" s="41">
        <f t="shared" si="14"/>
        <v>2</v>
      </c>
      <c r="C278">
        <v>6.5276999999999896</v>
      </c>
      <c r="D278" s="101">
        <f t="shared" si="15"/>
        <v>4.2986387331313851E-3</v>
      </c>
      <c r="H278">
        <v>6.5389699999999999</v>
      </c>
      <c r="I278" s="101">
        <f t="shared" si="16"/>
        <v>3.0678746767211886E-3</v>
      </c>
      <c r="J278">
        <v>6.5425250000000004</v>
      </c>
      <c r="K278" s="101">
        <f t="shared" si="17"/>
        <v>2.4837756344893314E-3</v>
      </c>
      <c r="L278">
        <v>6.5352399999999999</v>
      </c>
      <c r="M278" s="101">
        <f t="shared" si="18"/>
        <v>-6.0652672010963211E-4</v>
      </c>
    </row>
    <row r="279" spans="1:14" x14ac:dyDescent="0.25">
      <c r="A279" s="98">
        <v>42991</v>
      </c>
      <c r="B279" s="41">
        <f t="shared" si="14"/>
        <v>3</v>
      </c>
      <c r="C279">
        <v>6.5381999999999998</v>
      </c>
      <c r="D279" s="101">
        <f t="shared" si="15"/>
        <v>1.607237505310905E-3</v>
      </c>
      <c r="H279">
        <v>6.5280750000000003</v>
      </c>
      <c r="I279" s="101">
        <f t="shared" si="16"/>
        <v>-1.6675541447476439E-3</v>
      </c>
      <c r="J279">
        <v>6.531625</v>
      </c>
      <c r="K279" s="101">
        <f t="shared" si="17"/>
        <v>-1.667412799364843E-3</v>
      </c>
      <c r="L279">
        <v>6.5477499999999997</v>
      </c>
      <c r="M279" s="101">
        <f t="shared" si="18"/>
        <v>1.9124074562065535E-3</v>
      </c>
    </row>
    <row r="280" spans="1:14" x14ac:dyDescent="0.25">
      <c r="A280" s="98">
        <v>42992</v>
      </c>
      <c r="B280" s="41">
        <f t="shared" si="14"/>
        <v>4</v>
      </c>
      <c r="C280">
        <v>6.5465</v>
      </c>
      <c r="D280" s="101">
        <f t="shared" si="15"/>
        <v>1.2686574569126298E-3</v>
      </c>
      <c r="H280">
        <v>6.5514900000000003</v>
      </c>
      <c r="I280" s="101">
        <f t="shared" si="16"/>
        <v>3.5803981269342967E-3</v>
      </c>
      <c r="J280">
        <v>6.5562849999999999</v>
      </c>
      <c r="K280" s="101">
        <f t="shared" si="17"/>
        <v>3.7683677809852577E-3</v>
      </c>
      <c r="L280">
        <v>6.5422450000000003</v>
      </c>
      <c r="M280" s="101">
        <f t="shared" si="18"/>
        <v>-8.4110044725638721E-4</v>
      </c>
    </row>
    <row r="281" spans="1:14" x14ac:dyDescent="0.25">
      <c r="A281" s="98">
        <v>42993</v>
      </c>
      <c r="B281" s="41">
        <f t="shared" si="14"/>
        <v>5</v>
      </c>
      <c r="C281">
        <v>6.5423</v>
      </c>
      <c r="D281" s="101">
        <f t="shared" si="15"/>
        <v>-6.4177008498168559E-4</v>
      </c>
      <c r="H281">
        <v>6.5448849999999998</v>
      </c>
      <c r="I281" s="101">
        <f t="shared" si="16"/>
        <v>-1.0086761504629728E-3</v>
      </c>
      <c r="J281">
        <v>6.5447100000000002</v>
      </c>
      <c r="K281" s="101">
        <f t="shared" si="17"/>
        <v>-1.7670418180986021E-3</v>
      </c>
      <c r="L281">
        <v>6.5497649999999998</v>
      </c>
      <c r="M281" s="101">
        <f t="shared" si="18"/>
        <v>1.148792404989908E-3</v>
      </c>
    </row>
    <row r="282" spans="1:14" x14ac:dyDescent="0.25">
      <c r="A282" s="98">
        <v>42996</v>
      </c>
      <c r="B282" s="41">
        <f t="shared" si="14"/>
        <v>1</v>
      </c>
      <c r="C282">
        <v>6.5419</v>
      </c>
      <c r="D282" s="101">
        <f t="shared" si="15"/>
        <v>-6.1142446634046335E-5</v>
      </c>
      <c r="H282">
        <v>6.5494950000000003</v>
      </c>
      <c r="I282" s="101">
        <f t="shared" si="16"/>
        <v>7.0411889535260477E-4</v>
      </c>
      <c r="J282">
        <v>6.5669050000000002</v>
      </c>
      <c r="K282" s="101">
        <f t="shared" si="17"/>
        <v>3.385551085787464E-3</v>
      </c>
      <c r="L282">
        <v>6.5742399999999996</v>
      </c>
      <c r="M282" s="101">
        <f t="shared" si="18"/>
        <v>3.7298108883126618E-3</v>
      </c>
    </row>
    <row r="283" spans="1:14" x14ac:dyDescent="0.25">
      <c r="A283" s="98">
        <v>42997</v>
      </c>
      <c r="B283" s="41">
        <f t="shared" si="14"/>
        <v>2</v>
      </c>
      <c r="C283">
        <v>6.5529999999999999</v>
      </c>
      <c r="D283" s="101">
        <f t="shared" si="15"/>
        <v>1.6953169033046818E-3</v>
      </c>
      <c r="H283">
        <v>6.5921500000000002</v>
      </c>
      <c r="I283" s="101">
        <f t="shared" si="16"/>
        <v>6.4915997644313505E-3</v>
      </c>
      <c r="J283">
        <v>6.58575</v>
      </c>
      <c r="K283" s="101">
        <f t="shared" si="17"/>
        <v>2.8655830926270893E-3</v>
      </c>
      <c r="L283">
        <v>6.5839949999999998</v>
      </c>
      <c r="M283" s="101">
        <f t="shared" si="18"/>
        <v>1.4827219284605474E-3</v>
      </c>
      <c r="N283" t="s">
        <v>475</v>
      </c>
    </row>
    <row r="284" spans="1:14" x14ac:dyDescent="0.25">
      <c r="A284" s="98">
        <v>42998</v>
      </c>
      <c r="B284" s="41">
        <f t="shared" si="14"/>
        <v>3</v>
      </c>
      <c r="C284" s="100">
        <v>6.5670000000000002</v>
      </c>
      <c r="D284" s="101">
        <f t="shared" si="15"/>
        <v>2.1341471514758994E-3</v>
      </c>
      <c r="H284" s="100">
        <v>6.56494</v>
      </c>
      <c r="I284" s="101">
        <f t="shared" si="16"/>
        <v>-4.1361788651326321E-3</v>
      </c>
      <c r="J284">
        <v>6.5714750000000004</v>
      </c>
      <c r="K284" s="101">
        <f t="shared" si="17"/>
        <v>-2.1699112998629908E-3</v>
      </c>
      <c r="L284">
        <v>6.58697</v>
      </c>
      <c r="M284" s="101">
        <f t="shared" si="18"/>
        <v>4.517512650888181E-4</v>
      </c>
    </row>
    <row r="285" spans="1:14" x14ac:dyDescent="0.25">
      <c r="A285" s="98">
        <v>42999</v>
      </c>
      <c r="B285" s="41">
        <f t="shared" si="14"/>
        <v>4</v>
      </c>
      <c r="C285">
        <v>6.5866999999999898</v>
      </c>
      <c r="D285" s="101">
        <f t="shared" si="15"/>
        <v>2.9953571587144597E-3</v>
      </c>
      <c r="H285">
        <v>6.5917649999999997</v>
      </c>
      <c r="I285" s="101">
        <f t="shared" si="16"/>
        <v>4.0777743623563092E-3</v>
      </c>
      <c r="J285">
        <v>6.5894849999999998</v>
      </c>
      <c r="K285" s="101">
        <f t="shared" si="17"/>
        <v>2.7368841242649019E-3</v>
      </c>
      <c r="L285">
        <v>6.568295</v>
      </c>
      <c r="M285" s="101">
        <f t="shared" ref="M285:M290" si="19">LN(L285/L284)</f>
        <v>-2.839169343186405E-3</v>
      </c>
    </row>
    <row r="286" spans="1:14" x14ac:dyDescent="0.25">
      <c r="A286" s="98">
        <v>43000</v>
      </c>
      <c r="B286" s="41">
        <f t="shared" si="14"/>
        <v>5</v>
      </c>
      <c r="C286">
        <v>6.5861000000000001</v>
      </c>
      <c r="D286" s="101">
        <f t="shared" si="15"/>
        <v>-9.1096805600163411E-5</v>
      </c>
      <c r="H286">
        <v>6.5771050000000004</v>
      </c>
      <c r="I286" s="101">
        <f t="shared" si="16"/>
        <v>-2.2264637825375106E-3</v>
      </c>
      <c r="J286">
        <v>6.5807549999999999</v>
      </c>
      <c r="K286" s="101">
        <f t="shared" si="17"/>
        <v>-1.3257163542347899E-3</v>
      </c>
      <c r="L286">
        <v>6.5797549999999996</v>
      </c>
      <c r="M286" s="101">
        <f t="shared" si="19"/>
        <v>1.7432247218538209E-3</v>
      </c>
      <c r="N286" t="s">
        <v>478</v>
      </c>
    </row>
    <row r="287" spans="1:14" x14ac:dyDescent="0.25">
      <c r="A287" s="98">
        <v>43003</v>
      </c>
      <c r="B287" s="41">
        <f t="shared" si="14"/>
        <v>1</v>
      </c>
      <c r="C287">
        <v>6.5945</v>
      </c>
      <c r="D287" s="101">
        <f t="shared" si="15"/>
        <v>1.2746007218525056E-3</v>
      </c>
      <c r="H287">
        <v>6.5984699999999998</v>
      </c>
      <c r="I287" s="101">
        <f t="shared" si="16"/>
        <v>3.2431250592356753E-3</v>
      </c>
      <c r="J287">
        <v>6.6071</v>
      </c>
      <c r="K287" s="101">
        <f t="shared" si="17"/>
        <v>3.9953479993525684E-3</v>
      </c>
      <c r="L287">
        <v>6.6134000000000004</v>
      </c>
      <c r="M287" s="101">
        <f t="shared" si="19"/>
        <v>5.1003831815006296E-3</v>
      </c>
    </row>
    <row r="288" spans="1:14" x14ac:dyDescent="0.25">
      <c r="A288" s="98">
        <v>43004</v>
      </c>
      <c r="B288" s="41">
        <f t="shared" si="14"/>
        <v>2</v>
      </c>
      <c r="C288">
        <v>6.6075999999999997</v>
      </c>
      <c r="D288" s="101">
        <f t="shared" si="15"/>
        <v>1.9845334150460476E-3</v>
      </c>
      <c r="H288">
        <v>6.6142450000000004</v>
      </c>
      <c r="I288" s="101">
        <f t="shared" si="16"/>
        <v>2.3878525337969318E-3</v>
      </c>
      <c r="J288">
        <v>6.6229699999999996</v>
      </c>
      <c r="K288" s="101">
        <f t="shared" si="17"/>
        <v>2.3990814276522265E-3</v>
      </c>
      <c r="L288">
        <v>6.6288049999999998</v>
      </c>
      <c r="M288" s="101">
        <f t="shared" si="19"/>
        <v>2.3266528420817566E-3</v>
      </c>
      <c r="N288" t="s">
        <v>486</v>
      </c>
    </row>
    <row r="289" spans="1:14" x14ac:dyDescent="0.25">
      <c r="A289" s="98">
        <v>43005</v>
      </c>
      <c r="B289" s="41">
        <f t="shared" si="14"/>
        <v>3</v>
      </c>
      <c r="C289">
        <v>6.6191999999999904</v>
      </c>
      <c r="D289" s="101">
        <f t="shared" si="15"/>
        <v>1.75401502616001E-3</v>
      </c>
      <c r="H289">
        <v>6.6312850000000001</v>
      </c>
      <c r="I289" s="101">
        <f t="shared" si="16"/>
        <v>2.5729448954421516E-3</v>
      </c>
      <c r="J289">
        <v>6.6391049999999998</v>
      </c>
      <c r="K289" s="101">
        <f t="shared" si="17"/>
        <v>2.4332554235920439E-3</v>
      </c>
      <c r="L289">
        <v>6.6398200000000003</v>
      </c>
      <c r="M289" s="101">
        <f t="shared" si="19"/>
        <v>1.6603080621165438E-3</v>
      </c>
    </row>
    <row r="290" spans="1:14" x14ac:dyDescent="0.25">
      <c r="A290" s="98">
        <v>43006</v>
      </c>
      <c r="B290" s="41">
        <f t="shared" si="14"/>
        <v>4</v>
      </c>
      <c r="C290">
        <v>6.6284999999999998</v>
      </c>
      <c r="D290" s="101">
        <f t="shared" si="15"/>
        <v>1.4040175317587785E-3</v>
      </c>
      <c r="H290">
        <v>6.6710849999999997</v>
      </c>
      <c r="I290" s="101">
        <f t="shared" si="16"/>
        <v>5.9839139582740569E-3</v>
      </c>
      <c r="J290">
        <v>6.6678850000000001</v>
      </c>
      <c r="K290" s="101">
        <f t="shared" si="17"/>
        <v>4.3255529422931514E-3</v>
      </c>
      <c r="L290">
        <v>6.6544299999999996</v>
      </c>
      <c r="M290" s="101">
        <f t="shared" si="19"/>
        <v>2.1979436044437116E-3</v>
      </c>
    </row>
    <row r="291" spans="1:14" x14ac:dyDescent="0.25">
      <c r="A291" s="98">
        <v>43007</v>
      </c>
      <c r="B291" s="41">
        <f t="shared" ref="B291:B306" si="20">WEEKDAY(A291,2)</f>
        <v>5</v>
      </c>
      <c r="C291">
        <v>6.6368999999999998</v>
      </c>
      <c r="D291" s="101">
        <f t="shared" si="15"/>
        <v>1.2664527451463289E-3</v>
      </c>
      <c r="H291">
        <v>6.6724550000000002</v>
      </c>
      <c r="I291" s="101">
        <f t="shared" si="16"/>
        <v>2.0534281080040795E-4</v>
      </c>
      <c r="J291">
        <v>6.6478149999999996</v>
      </c>
      <c r="K291" s="101">
        <f t="shared" si="17"/>
        <v>-3.0144889413618067E-3</v>
      </c>
      <c r="L291">
        <v>6.6526050000000003</v>
      </c>
      <c r="M291" s="101">
        <f t="shared" si="18"/>
        <v>-2.7429100644001261E-4</v>
      </c>
    </row>
    <row r="292" spans="1:14" x14ac:dyDescent="0.25">
      <c r="A292" s="98">
        <v>43010</v>
      </c>
      <c r="B292" s="41">
        <f t="shared" si="20"/>
        <v>1</v>
      </c>
      <c r="C292">
        <v>6.6368999999999998</v>
      </c>
      <c r="D292" s="101">
        <f t="shared" si="15"/>
        <v>0</v>
      </c>
      <c r="H292">
        <v>6.6680349999999997</v>
      </c>
      <c r="I292" s="101">
        <f t="shared" si="16"/>
        <v>-6.6264434990543448E-4</v>
      </c>
      <c r="J292">
        <v>6.6701499999999996</v>
      </c>
      <c r="K292" s="101">
        <f t="shared" si="17"/>
        <v>3.3541191825137897E-3</v>
      </c>
      <c r="L292">
        <v>6.6730799999999997</v>
      </c>
      <c r="M292" s="101">
        <f t="shared" si="18"/>
        <v>3.073015175255208E-3</v>
      </c>
      <c r="N292" t="s">
        <v>490</v>
      </c>
    </row>
    <row r="293" spans="1:14" x14ac:dyDescent="0.25">
      <c r="A293" s="98">
        <v>43011</v>
      </c>
      <c r="B293" s="41">
        <f t="shared" si="20"/>
        <v>2</v>
      </c>
      <c r="C293">
        <v>6.6368999999999998</v>
      </c>
      <c r="D293" s="101">
        <f t="shared" si="15"/>
        <v>0</v>
      </c>
      <c r="H293">
        <v>6.6802200000000003</v>
      </c>
      <c r="I293" s="101">
        <f t="shared" si="16"/>
        <v>1.8257073129924549E-3</v>
      </c>
      <c r="J293">
        <v>6.6707999999999998</v>
      </c>
      <c r="K293" s="101">
        <f t="shared" si="17"/>
        <v>9.7444335000822924E-5</v>
      </c>
      <c r="L293">
        <v>6.6654999999999998</v>
      </c>
      <c r="M293" s="101">
        <f t="shared" si="18"/>
        <v>-1.136552888831804E-3</v>
      </c>
    </row>
    <row r="294" spans="1:14" x14ac:dyDescent="0.25">
      <c r="A294" s="98">
        <v>43012</v>
      </c>
      <c r="B294" s="41">
        <f t="shared" si="20"/>
        <v>3</v>
      </c>
      <c r="C294">
        <v>6.6368999999999998</v>
      </c>
      <c r="D294" s="101">
        <f t="shared" si="15"/>
        <v>0</v>
      </c>
      <c r="H294">
        <v>6.6427399999999999</v>
      </c>
      <c r="I294" s="101">
        <f t="shared" si="16"/>
        <v>-5.626392164067193E-3</v>
      </c>
      <c r="J294">
        <v>6.6483150000000002</v>
      </c>
      <c r="K294" s="101">
        <f t="shared" si="17"/>
        <v>-3.3763536631831502E-3</v>
      </c>
      <c r="L294">
        <v>6.6483100000000004</v>
      </c>
      <c r="M294" s="101">
        <f t="shared" si="18"/>
        <v>-2.5822825400348879E-3</v>
      </c>
    </row>
    <row r="295" spans="1:14" x14ac:dyDescent="0.25">
      <c r="A295" s="98">
        <v>43013</v>
      </c>
      <c r="B295" s="41">
        <f t="shared" si="20"/>
        <v>4</v>
      </c>
      <c r="C295">
        <v>6.6368999999999998</v>
      </c>
      <c r="D295" s="101">
        <f t="shared" si="15"/>
        <v>0</v>
      </c>
      <c r="H295">
        <v>6.6511899999999997</v>
      </c>
      <c r="I295" s="101">
        <f t="shared" si="16"/>
        <v>1.2712570531060849E-3</v>
      </c>
      <c r="J295">
        <v>6.6390450000000003</v>
      </c>
      <c r="K295" s="101">
        <f t="shared" si="17"/>
        <v>-1.3953112588167087E-3</v>
      </c>
      <c r="L295">
        <v>6.6537600000000001</v>
      </c>
      <c r="M295" s="101">
        <f t="shared" si="18"/>
        <v>8.1942138403274102E-4</v>
      </c>
    </row>
    <row r="296" spans="1:14" x14ac:dyDescent="0.25">
      <c r="A296" s="98">
        <v>43014</v>
      </c>
      <c r="B296" s="41">
        <f t="shared" si="20"/>
        <v>5</v>
      </c>
      <c r="C296">
        <v>6.6368999999999998</v>
      </c>
      <c r="D296" s="101">
        <f t="shared" si="15"/>
        <v>0</v>
      </c>
      <c r="H296">
        <v>6.65618</v>
      </c>
      <c r="I296" s="101">
        <f t="shared" si="16"/>
        <v>7.4996039546236764E-4</v>
      </c>
      <c r="J296">
        <v>6.6538300000000001</v>
      </c>
      <c r="K296" s="101">
        <f t="shared" si="17"/>
        <v>2.2245008843979263E-3</v>
      </c>
      <c r="L296">
        <v>6.6513499999999999</v>
      </c>
      <c r="M296" s="101">
        <f t="shared" si="18"/>
        <v>-3.6226683227072123E-4</v>
      </c>
      <c r="N296" t="s">
        <v>501</v>
      </c>
    </row>
    <row r="297" spans="1:14" x14ac:dyDescent="0.25">
      <c r="A297" s="98">
        <v>43017</v>
      </c>
      <c r="B297" s="41">
        <f t="shared" si="20"/>
        <v>1</v>
      </c>
      <c r="C297">
        <v>6.6492999999999904</v>
      </c>
      <c r="D297" s="101">
        <f t="shared" si="15"/>
        <v>1.8665989673979496E-3</v>
      </c>
      <c r="H297">
        <v>6.6261749999999999</v>
      </c>
      <c r="I297" s="101">
        <f t="shared" si="16"/>
        <v>-4.5180317857813658E-3</v>
      </c>
      <c r="J297">
        <v>6.6259249999999996</v>
      </c>
      <c r="K297" s="101">
        <f t="shared" si="17"/>
        <v>-4.2026439602237094E-3</v>
      </c>
      <c r="L297">
        <v>6.61557</v>
      </c>
      <c r="M297" s="101">
        <f t="shared" si="18"/>
        <v>-5.3938799281809668E-3</v>
      </c>
      <c r="N297" t="s">
        <v>510</v>
      </c>
    </row>
    <row r="298" spans="1:14" x14ac:dyDescent="0.25">
      <c r="A298" s="98">
        <v>43018</v>
      </c>
      <c r="B298" s="41">
        <f t="shared" si="20"/>
        <v>2</v>
      </c>
      <c r="C298">
        <v>6.6273</v>
      </c>
      <c r="D298" s="101">
        <f t="shared" si="15"/>
        <v>-3.3141045351996828E-3</v>
      </c>
      <c r="H298">
        <v>6.5837250000000003</v>
      </c>
      <c r="I298" s="101">
        <f t="shared" si="16"/>
        <v>-6.4270200564652295E-3</v>
      </c>
      <c r="J298">
        <v>6.5759499999999997</v>
      </c>
      <c r="K298" s="101">
        <f t="shared" si="17"/>
        <v>-7.5709304488147753E-3</v>
      </c>
      <c r="L298">
        <v>6.5666200000000003</v>
      </c>
      <c r="M298" s="101">
        <f t="shared" si="18"/>
        <v>-7.4267212035443878E-3</v>
      </c>
      <c r="N298" t="s">
        <v>524</v>
      </c>
    </row>
    <row r="299" spans="1:14" x14ac:dyDescent="0.25">
      <c r="A299" s="98">
        <v>43019</v>
      </c>
      <c r="B299" s="41">
        <f t="shared" si="20"/>
        <v>3</v>
      </c>
      <c r="C299">
        <v>6.5840999999999896</v>
      </c>
      <c r="D299" s="101">
        <f t="shared" si="15"/>
        <v>-6.5398298393279245E-3</v>
      </c>
      <c r="H299">
        <v>6.5751799999999996</v>
      </c>
      <c r="I299" s="101">
        <f t="shared" si="16"/>
        <v>-1.2987404652729008E-3</v>
      </c>
      <c r="J299">
        <v>6.5864950000000002</v>
      </c>
      <c r="K299" s="101">
        <f t="shared" si="17"/>
        <v>1.6022862402895503E-3</v>
      </c>
      <c r="L299">
        <v>6.5739049999999999</v>
      </c>
      <c r="M299" s="101">
        <f t="shared" si="18"/>
        <v>1.1087838189644341E-3</v>
      </c>
      <c r="N299" t="s">
        <v>523</v>
      </c>
    </row>
    <row r="300" spans="1:14" x14ac:dyDescent="0.25">
      <c r="A300" s="98">
        <v>43020</v>
      </c>
      <c r="B300" s="41">
        <f t="shared" si="20"/>
        <v>4</v>
      </c>
      <c r="C300">
        <v>6.5808</v>
      </c>
      <c r="D300" s="101">
        <f t="shared" si="15"/>
        <v>-5.0133310076142727E-4</v>
      </c>
      <c r="H300">
        <v>6.5769849999999996</v>
      </c>
      <c r="I300" s="101">
        <f t="shared" si="16"/>
        <v>2.7447952657709546E-4</v>
      </c>
      <c r="J300">
        <v>6.5829700000000004</v>
      </c>
      <c r="K300" s="101">
        <f t="shared" si="17"/>
        <v>-5.3532927634972844E-4</v>
      </c>
      <c r="L300">
        <v>6.5783699999999996</v>
      </c>
      <c r="M300" s="101">
        <f t="shared" si="18"/>
        <v>6.7897001416569996E-4</v>
      </c>
      <c r="N300" t="s">
        <v>522</v>
      </c>
    </row>
    <row r="301" spans="1:14" x14ac:dyDescent="0.25">
      <c r="A301" s="98">
        <v>43021</v>
      </c>
      <c r="B301" s="41">
        <f t="shared" si="20"/>
        <v>5</v>
      </c>
      <c r="C301">
        <v>6.5865999999999998</v>
      </c>
      <c r="D301" s="101">
        <f t="shared" si="15"/>
        <v>8.8096364887735464E-4</v>
      </c>
      <c r="H301">
        <v>6.5703849999999999</v>
      </c>
      <c r="I301" s="101">
        <f t="shared" si="16"/>
        <v>-1.0040031663233505E-3</v>
      </c>
      <c r="J301">
        <v>6.5779949999999996</v>
      </c>
      <c r="K301" s="101">
        <f t="shared" si="17"/>
        <v>-7.5602362546588545E-4</v>
      </c>
      <c r="L301">
        <v>6.5677599999999998</v>
      </c>
      <c r="M301" s="101">
        <f t="shared" si="18"/>
        <v>-1.6141636061285779E-3</v>
      </c>
      <c r="N301" t="s">
        <v>526</v>
      </c>
    </row>
    <row r="302" spans="1:14" x14ac:dyDescent="0.25">
      <c r="A302" s="98">
        <v>43024</v>
      </c>
      <c r="B302" s="41">
        <f t="shared" si="20"/>
        <v>1</v>
      </c>
    </row>
    <row r="303" spans="1:14" x14ac:dyDescent="0.25">
      <c r="A303" s="98">
        <v>43025</v>
      </c>
      <c r="B303" s="41">
        <f t="shared" si="20"/>
        <v>2</v>
      </c>
    </row>
    <row r="304" spans="1:14" x14ac:dyDescent="0.25">
      <c r="A304" s="98">
        <v>43026</v>
      </c>
      <c r="B304" s="41">
        <f t="shared" si="20"/>
        <v>3</v>
      </c>
    </row>
    <row r="305" spans="1:2" x14ac:dyDescent="0.25">
      <c r="A305" s="98">
        <v>43027</v>
      </c>
      <c r="B305" s="41">
        <f t="shared" si="20"/>
        <v>4</v>
      </c>
    </row>
    <row r="306" spans="1:2" x14ac:dyDescent="0.25">
      <c r="A306" s="98">
        <v>43028</v>
      </c>
      <c r="B306" s="41">
        <f t="shared" si="20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55"/>
  <sheetViews>
    <sheetView zoomScale="115" zoomScaleNormal="115" workbookViewId="0">
      <pane xSplit="2" ySplit="6" topLeftCell="C340" activePane="bottomRight" state="frozen"/>
      <selection pane="topRight" activeCell="C1" sqref="C1"/>
      <selection pane="bottomLeft" activeCell="A3" sqref="A3"/>
      <selection pane="bottomRight" activeCell="C350" sqref="C350"/>
    </sheetView>
  </sheetViews>
  <sheetFormatPr defaultRowHeight="14" x14ac:dyDescent="0.25"/>
  <cols>
    <col min="1" max="1" width="12" bestFit="1" customWidth="1" collapsed="1"/>
    <col min="2" max="2" width="10.453125" customWidth="1" collapsed="1"/>
    <col min="3" max="3" width="9.453125" bestFit="1" customWidth="1" collapsed="1"/>
    <col min="4" max="4" width="8.453125" customWidth="1" collapsed="1"/>
    <col min="5" max="5" width="10.453125" bestFit="1" customWidth="1" collapsed="1"/>
    <col min="6" max="6" width="11.6328125" bestFit="1" customWidth="1" collapsed="1"/>
    <col min="7" max="7" width="10.453125" bestFit="1" customWidth="1" collapsed="1"/>
    <col min="8" max="8" width="13" bestFit="1" customWidth="1" collapsed="1"/>
    <col min="9" max="11" width="8.453125" customWidth="1" collapsed="1"/>
    <col min="12" max="12" width="10.6328125" bestFit="1" customWidth="1" collapsed="1"/>
    <col min="13" max="13" width="11" bestFit="1" customWidth="1" collapsed="1"/>
    <col min="14" max="14" width="10.81640625" bestFit="1" customWidth="1" collapsed="1"/>
    <col min="15" max="16" width="9.453125" customWidth="1" collapsed="1"/>
    <col min="17" max="17" width="11.90625" bestFit="1" customWidth="1" collapsed="1"/>
    <col min="18" max="18" width="9.453125" customWidth="1" collapsed="1"/>
    <col min="19" max="19" width="10.453125" customWidth="1" collapsed="1"/>
    <col min="20" max="20" width="9.1796875" bestFit="1" customWidth="1" collapsed="1"/>
    <col min="21" max="25" width="8.453125" customWidth="1" collapsed="1"/>
    <col min="26" max="26" width="8.36328125" customWidth="1" collapsed="1"/>
    <col min="27" max="27" width="10.6328125" bestFit="1" customWidth="1" collapsed="1"/>
    <col min="28" max="33" width="8.6328125" customWidth="1" collapsed="1"/>
    <col min="34" max="35" width="11.08984375" bestFit="1" customWidth="1" collapsed="1"/>
    <col min="36" max="36" width="12.1796875" bestFit="1" customWidth="1" collapsed="1"/>
    <col min="37" max="37" width="10.453125" bestFit="1" customWidth="1" collapsed="1"/>
    <col min="38" max="38" width="10.81640625" bestFit="1" customWidth="1" collapsed="1"/>
    <col min="39" max="42" width="10.6328125" bestFit="1" customWidth="1" collapsed="1"/>
    <col min="43" max="43" width="11.08984375" customWidth="1" collapsed="1"/>
    <col min="44" max="44" width="10.81640625" bestFit="1" customWidth="1" collapsed="1"/>
    <col min="45" max="46" width="10.6328125" bestFit="1" customWidth="1" collapsed="1"/>
    <col min="47" max="47" width="9.453125" customWidth="1" collapsed="1"/>
    <col min="48" max="48" width="13.08984375" customWidth="1" collapsed="1"/>
    <col min="49" max="49" width="12.81640625" bestFit="1" customWidth="1" collapsed="1"/>
    <col min="50" max="50" width="10.6328125" bestFit="1" customWidth="1" collapsed="1"/>
    <col min="51" max="51" width="10.81640625" bestFit="1" customWidth="1" collapsed="1"/>
    <col min="52" max="52" width="10.6328125" bestFit="1" customWidth="1" collapsed="1"/>
    <col min="53" max="53" width="14.1796875" customWidth="1" collapsed="1"/>
    <col min="54" max="61" width="10.6328125" bestFit="1" customWidth="1" collapsed="1"/>
    <col min="62" max="62" width="11.36328125" customWidth="1" collapsed="1"/>
    <col min="63" max="63" width="21.36328125" style="50" customWidth="1" collapsed="1"/>
    <col min="64" max="68" width="10.6328125" bestFit="1" customWidth="1" collapsed="1"/>
    <col min="69" max="70" width="10.453125" bestFit="1" customWidth="1" collapsed="1"/>
    <col min="71" max="76" width="10.6328125" bestFit="1" customWidth="1" collapsed="1"/>
    <col min="77" max="77" width="10.453125" bestFit="1" customWidth="1" collapsed="1"/>
    <col min="78" max="81" width="10.6328125" bestFit="1" customWidth="1" collapsed="1"/>
    <col min="82" max="83" width="10.453125" bestFit="1" customWidth="1" collapsed="1"/>
    <col min="84" max="86" width="10.6328125" bestFit="1" customWidth="1" collapsed="1"/>
    <col min="87" max="87" width="10.453125" bestFit="1" customWidth="1" collapsed="1"/>
    <col min="88" max="91" width="10.6328125" bestFit="1" customWidth="1" collapsed="1"/>
    <col min="92" max="93" width="10.453125" bestFit="1" customWidth="1" collapsed="1"/>
    <col min="94" max="96" width="10.6328125" bestFit="1" customWidth="1" collapsed="1"/>
    <col min="97" max="97" width="10.453125" bestFit="1" customWidth="1" collapsed="1"/>
    <col min="98" max="121" width="10.6328125" bestFit="1" customWidth="1" collapsed="1"/>
    <col min="122" max="122" width="9.6328125" bestFit="1" customWidth="1" collapsed="1"/>
    <col min="123" max="168" width="10.6328125" bestFit="1" customWidth="1" collapsed="1"/>
    <col min="169" max="170" width="9.6328125" bestFit="1" customWidth="1" collapsed="1"/>
    <col min="171" max="200" width="10.6328125" bestFit="1" customWidth="1" collapsed="1"/>
    <col min="201" max="201" width="9.6328125" bestFit="1" customWidth="1" collapsed="1"/>
    <col min="202" max="221" width="10.6328125" bestFit="1" customWidth="1" collapsed="1"/>
    <col min="222" max="223" width="10.453125" bestFit="1" customWidth="1" collapsed="1"/>
    <col min="224" max="228" width="10.6328125" bestFit="1" customWidth="1" collapsed="1"/>
    <col min="229" max="229" width="10.453125" bestFit="1" customWidth="1" collapsed="1"/>
    <col min="230" max="250" width="10.6328125" bestFit="1" customWidth="1" collapsed="1"/>
    <col min="251" max="251" width="10.453125" bestFit="1" customWidth="1" collapsed="1"/>
    <col min="252" max="252" width="10.6328125" bestFit="1" customWidth="1" collapsed="1"/>
    <col min="253" max="253" width="10.453125" bestFit="1" customWidth="1" collapsed="1"/>
    <col min="254" max="263" width="10.6328125" bestFit="1" customWidth="1" collapsed="1"/>
    <col min="264" max="264" width="10.453125" bestFit="1" customWidth="1" collapsed="1"/>
    <col min="265" max="268" width="10.6328125" bestFit="1" customWidth="1" collapsed="1"/>
    <col min="269" max="269" width="10.453125" bestFit="1" customWidth="1" collapsed="1"/>
    <col min="270" max="270" width="10.6328125" bestFit="1" customWidth="1" collapsed="1"/>
    <col min="271" max="271" width="10.453125" bestFit="1" customWidth="1" collapsed="1"/>
    <col min="272" max="274" width="10.6328125" bestFit="1" customWidth="1" collapsed="1"/>
    <col min="275" max="275" width="9.453125" bestFit="1" customWidth="1" collapsed="1"/>
    <col min="276" max="284" width="10.6328125" bestFit="1" customWidth="1" collapsed="1"/>
  </cols>
  <sheetData>
    <row r="1" spans="1:284" x14ac:dyDescent="0.25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 x14ac:dyDescent="0.25">
      <c r="BK2" s="51"/>
    </row>
    <row r="3" spans="1:284" s="39" customFormat="1" x14ac:dyDescent="0.25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 x14ac:dyDescent="0.25">
      <c r="C5" s="45" t="s">
        <v>49</v>
      </c>
      <c r="BE5" s="45" t="s">
        <v>82</v>
      </c>
      <c r="BK5" s="52"/>
    </row>
    <row r="6" spans="1:284" x14ac:dyDescent="0.25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 x14ac:dyDescent="0.25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 x14ac:dyDescent="0.25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 x14ac:dyDescent="0.25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 x14ac:dyDescent="0.25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 x14ac:dyDescent="0.25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 x14ac:dyDescent="0.25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 x14ac:dyDescent="0.25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 x14ac:dyDescent="0.25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 x14ac:dyDescent="0.25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 x14ac:dyDescent="0.25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 x14ac:dyDescent="0.25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 x14ac:dyDescent="0.25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 x14ac:dyDescent="0.25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 x14ac:dyDescent="0.25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 x14ac:dyDescent="0.25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 x14ac:dyDescent="0.25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 x14ac:dyDescent="0.25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 x14ac:dyDescent="0.25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 x14ac:dyDescent="0.25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 x14ac:dyDescent="0.25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 x14ac:dyDescent="0.25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 x14ac:dyDescent="0.25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 x14ac:dyDescent="0.25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 x14ac:dyDescent="0.25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 x14ac:dyDescent="0.25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 x14ac:dyDescent="0.25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 x14ac:dyDescent="0.25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 x14ac:dyDescent="0.25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 x14ac:dyDescent="0.25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 x14ac:dyDescent="0.25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 x14ac:dyDescent="0.25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 x14ac:dyDescent="0.25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 x14ac:dyDescent="0.25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 x14ac:dyDescent="0.25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 x14ac:dyDescent="0.25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 x14ac:dyDescent="0.25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 x14ac:dyDescent="0.25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 x14ac:dyDescent="0.25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 x14ac:dyDescent="0.25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 x14ac:dyDescent="0.25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 x14ac:dyDescent="0.25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 x14ac:dyDescent="0.25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 x14ac:dyDescent="0.25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 x14ac:dyDescent="0.25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 x14ac:dyDescent="0.25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 x14ac:dyDescent="0.25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 x14ac:dyDescent="0.25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 x14ac:dyDescent="0.25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 x14ac:dyDescent="0.25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 x14ac:dyDescent="0.25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 x14ac:dyDescent="0.25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 x14ac:dyDescent="0.25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 x14ac:dyDescent="0.25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 x14ac:dyDescent="0.25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 x14ac:dyDescent="0.25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 x14ac:dyDescent="0.25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 x14ac:dyDescent="0.25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 x14ac:dyDescent="0.25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 x14ac:dyDescent="0.25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 x14ac:dyDescent="0.25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 x14ac:dyDescent="0.25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 x14ac:dyDescent="0.25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 x14ac:dyDescent="0.25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 x14ac:dyDescent="0.25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 x14ac:dyDescent="0.25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 x14ac:dyDescent="0.25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 x14ac:dyDescent="0.25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 x14ac:dyDescent="0.25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 x14ac:dyDescent="0.25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 x14ac:dyDescent="0.25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 x14ac:dyDescent="0.25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 x14ac:dyDescent="0.25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 x14ac:dyDescent="0.25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 x14ac:dyDescent="0.25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 x14ac:dyDescent="0.25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 x14ac:dyDescent="0.25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 x14ac:dyDescent="0.25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 x14ac:dyDescent="0.25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 x14ac:dyDescent="0.25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 x14ac:dyDescent="0.25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 x14ac:dyDescent="0.25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 x14ac:dyDescent="0.25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 x14ac:dyDescent="0.25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 x14ac:dyDescent="0.25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 x14ac:dyDescent="0.25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 x14ac:dyDescent="0.25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 x14ac:dyDescent="0.25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 x14ac:dyDescent="0.25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 x14ac:dyDescent="0.25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 x14ac:dyDescent="0.25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 x14ac:dyDescent="0.25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 x14ac:dyDescent="0.25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 x14ac:dyDescent="0.25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 x14ac:dyDescent="0.25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 x14ac:dyDescent="0.25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 x14ac:dyDescent="0.25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 x14ac:dyDescent="0.25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 x14ac:dyDescent="0.25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 x14ac:dyDescent="0.25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 x14ac:dyDescent="0.25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 x14ac:dyDescent="0.25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 x14ac:dyDescent="0.25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 x14ac:dyDescent="0.25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 x14ac:dyDescent="0.25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 x14ac:dyDescent="0.25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 x14ac:dyDescent="0.25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 x14ac:dyDescent="0.25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 x14ac:dyDescent="0.25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 x14ac:dyDescent="0.25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 x14ac:dyDescent="0.25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 x14ac:dyDescent="0.25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 x14ac:dyDescent="0.25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 x14ac:dyDescent="0.25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 x14ac:dyDescent="0.25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 x14ac:dyDescent="0.25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 x14ac:dyDescent="0.25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 x14ac:dyDescent="0.25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 x14ac:dyDescent="0.25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 x14ac:dyDescent="0.25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 x14ac:dyDescent="0.25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 x14ac:dyDescent="0.25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 x14ac:dyDescent="0.25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 x14ac:dyDescent="0.25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 x14ac:dyDescent="0.25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 x14ac:dyDescent="0.25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 x14ac:dyDescent="0.25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 x14ac:dyDescent="0.25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 x14ac:dyDescent="0.25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 x14ac:dyDescent="0.25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 x14ac:dyDescent="0.25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 x14ac:dyDescent="0.25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 x14ac:dyDescent="0.25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 x14ac:dyDescent="0.25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 x14ac:dyDescent="0.25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 x14ac:dyDescent="0.25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 x14ac:dyDescent="0.25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 x14ac:dyDescent="0.25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 x14ac:dyDescent="0.25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 x14ac:dyDescent="0.25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 x14ac:dyDescent="0.25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 x14ac:dyDescent="0.25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 x14ac:dyDescent="0.25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 x14ac:dyDescent="0.25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 x14ac:dyDescent="0.25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 x14ac:dyDescent="0.25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 x14ac:dyDescent="0.25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 x14ac:dyDescent="0.25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 x14ac:dyDescent="0.25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 x14ac:dyDescent="0.25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 x14ac:dyDescent="0.25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 x14ac:dyDescent="0.25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 x14ac:dyDescent="0.25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 x14ac:dyDescent="0.25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 x14ac:dyDescent="0.25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3" x14ac:dyDescent="0.25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3" x14ac:dyDescent="0.25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3" x14ac:dyDescent="0.25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3" x14ac:dyDescent="0.25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3" x14ac:dyDescent="0.25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3" ht="28" x14ac:dyDescent="0.25">
      <c r="A166" s="1">
        <v>42744</v>
      </c>
      <c r="B166" s="41">
        <f t="shared" si="139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9"/>
        <v>3134.1914999999999</v>
      </c>
      <c r="T166" t="str">
        <f t="shared" ref="T166" si="152">IF(AVERAGE(N165)&lt;S165,"熊",IF(AVERAGE(N165)&gt;S165,"牛",""))</f>
        <v>牛</v>
      </c>
      <c r="U166">
        <f t="shared" ref="U166" si="153">MAX(H166,O166)</f>
        <v>3172.03</v>
      </c>
      <c r="V166">
        <f t="shared" ref="V166" si="154">MIN(I166,P166)</f>
        <v>3153.02</v>
      </c>
      <c r="W166" s="40">
        <f t="shared" ref="W166" si="155">LN(U166/V166)</f>
        <v>6.0110377751912379E-3</v>
      </c>
      <c r="X166">
        <f t="shared" ref="X166" si="156">IF(U166=H166,J166,Q166)</f>
        <v>1007</v>
      </c>
      <c r="Y166">
        <f t="shared" ref="Y166" si="157">IF(V166=I166,K166,R166)</f>
        <v>1338</v>
      </c>
      <c r="Z166" s="25">
        <f t="shared" ref="Z166" si="158">(U166-V166)/(C166)</f>
        <v>6.008654232134516E-3</v>
      </c>
      <c r="AA166" s="25">
        <f t="shared" ref="AA166" si="159">LN(C166/N165)</f>
        <v>2.991412609500995E-3</v>
      </c>
      <c r="AB166" s="25">
        <f t="shared" ref="AB166" si="160">LN(N166/U166)</f>
        <v>-5.5988196235113507E-3</v>
      </c>
      <c r="AC166" s="25">
        <f t="shared" ref="AC166" si="161">LN(N166/V166)</f>
        <v>4.1221815167987054E-4</v>
      </c>
      <c r="AD166" s="25">
        <f t="shared" ref="AD166" si="162">LN(U166/C166)</f>
        <v>2.6074070140103055E-3</v>
      </c>
      <c r="AE166" s="25">
        <f t="shared" ref="AE166" si="163">LN(V166/C166)</f>
        <v>-3.4036307611810665E-3</v>
      </c>
      <c r="AF166" s="25">
        <f t="shared" ref="AF166" si="164">LN(N166/C166)</f>
        <v>-2.9914126095010717E-3</v>
      </c>
      <c r="AG166" s="25">
        <f t="shared" ref="AG166" si="165">LN(N166/N165)</f>
        <v>0</v>
      </c>
      <c r="AH166" s="25">
        <f t="shared" ref="AH166" si="166">LN(D166/C166)</f>
        <v>-2.4973327667629828E-4</v>
      </c>
      <c r="AI166" s="25">
        <f t="shared" ref="AI166" si="167">LN(E166/C166)</f>
        <v>2.7495058173561583E-4</v>
      </c>
      <c r="AJ166" s="25">
        <f t="shared" ref="AJ166" si="168">LN(F166/C166)</f>
        <v>9.5725984591527263E-4</v>
      </c>
      <c r="AK166" s="25">
        <f t="shared" ref="AK166" si="169">+LN(G166/C166)</f>
        <v>-6.323571004675548E-4</v>
      </c>
      <c r="AL166" s="25">
        <f t="shared" ref="AL166" si="170">LN(H166/I166)</f>
        <v>4.0972464913333253E-3</v>
      </c>
      <c r="AM166" s="25">
        <f t="shared" ref="AM166" si="171">LN(O166/P166)</f>
        <v>3.3815050142387065E-3</v>
      </c>
      <c r="AN166" s="25">
        <f t="shared" ref="AN166" si="172">LN(L166/G166)</f>
        <v>0</v>
      </c>
      <c r="AO166" s="40">
        <f t="shared" ref="AO166" si="173">(C166-I166)/(H166-I166)</f>
        <v>0.36314572089436731</v>
      </c>
      <c r="AP166" s="40">
        <f t="shared" ref="AP166" si="174">(N165-I166)/(H166-I166)</f>
        <v>-0.36545875096373853</v>
      </c>
      <c r="AQ166" s="25">
        <f t="shared" ref="AQ166" si="175">LN(M166/L166)</f>
        <v>-7.6568713083523428E-4</v>
      </c>
      <c r="AR166" s="25">
        <f t="shared" ref="AR166" si="176">LN(N166/L166)</f>
        <v>-2.3590555090335532E-3</v>
      </c>
      <c r="AS166" s="25">
        <f t="shared" ref="AS166" si="177">LN(N166/C166)</f>
        <v>-2.9914126095010717E-3</v>
      </c>
      <c r="AT166" s="28">
        <f t="shared" ref="AT166" si="178">+(G166-I166)/(H166-I166)</f>
        <v>0.20894371626831018</v>
      </c>
      <c r="AU166" s="28">
        <f t="shared" ref="AU166" si="179">+(N166-P166)/(O166-P166)</f>
        <v>0.12172284644196646</v>
      </c>
      <c r="AV166" s="40">
        <f t="shared" ref="AV166" si="180">+(N166-V166)/(U166-V166)</f>
        <v>6.8385060494485381E-2</v>
      </c>
      <c r="AW166" s="25">
        <f t="shared" ref="AW166" si="181">LN(N166/C166)</f>
        <v>-2.9914126095010717E-3</v>
      </c>
      <c r="AX166" s="28">
        <f t="shared" ref="AX166" si="182">(N166-L166)/(U166-V166)</f>
        <v>-0.39189900052602483</v>
      </c>
      <c r="AY166" s="25">
        <f t="shared" ref="AY166" si="183">LN(G166/I166)</f>
        <v>8.5748237685542514E-4</v>
      </c>
      <c r="AZ166" s="25">
        <f t="shared" ref="AZ166" si="184">LN(N166/P166)</f>
        <v>4.1221815167987054E-4</v>
      </c>
      <c r="BA166" s="25">
        <f t="shared" ref="BA166" si="185">AV165</f>
        <v>6.8385060494485381E-2</v>
      </c>
      <c r="BB166" s="25">
        <f t="shared" ref="BB166" si="186">AR165</f>
        <v>-2.3590555090335532E-3</v>
      </c>
      <c r="BC166" s="25">
        <f t="shared" ref="BC166" si="187">AS165</f>
        <v>-2.9914126095010717E-3</v>
      </c>
      <c r="BD166" s="39">
        <f t="shared" ref="BD166" si="188">IF(AR165&lt;0,1,0)</f>
        <v>1</v>
      </c>
      <c r="BE166" t="str">
        <f t="shared" ref="BE166" si="189">IF(B166=2,IF(AV165&lt;0.226,IF(AND(ABS(AA166)&lt;0.03,AO166&lt;0.8),IF(AND(AT166&lt;0.5 &amp; Q165&lt;14),2,1),0),IF(AV165&lt;0.8,IF(AND(AT166&gt;0.2,AK166&gt;-0.03,AA166&gt;-0.01),1,0),0)),"")</f>
        <v/>
      </c>
      <c r="BF166" t="str">
        <f t="shared" ref="BF166" si="190">IF(B166=2,IF(AV165&lt;0.226,IF(AND(ABS(AA166)&lt;0.03,AO166&lt;0.8),IF(AND(AT166&lt;0.5 &amp; Q165&lt;14),2,1),0),IF(AV165&lt;0.8,IF(AND(AT166&gt;0.2,AK166&gt;-0.03,AA166&gt;-0.01),1,0),0)),"")</f>
        <v/>
      </c>
      <c r="BG166" t="str">
        <f t="shared" ref="BG166" si="191">IF(B166=3,IF(AV165&lt;0.85,IF(AND(K166&gt;942,AT166&gt;0.9),0.25,1)*IF(AR165&lt;-0.004,1,0.5),0),"")</f>
        <v/>
      </c>
      <c r="BH166" t="str">
        <f t="shared" ref="BH166" si="192">IF(B166=4,IF(AV165&lt;0.6,IF(AQ166&gt;=0,IF(K166&lt;1018,2,1),0),IF(AV165&gt;0.85,IF(AQ166&lt;=0,-0.5,0),0)),"")</f>
        <v/>
      </c>
      <c r="BI166" t="str">
        <f t="shared" ref="BI166" si="193">IF(B166=5,IF(AV165&lt;0.4,IF(AQ166&gt; -0.004,1,0),IF(AV165&lt;0.95,IF(AND(AO166&lt;0.85,AT166&lt;0.95,AQ166&gt;0,K166&lt;1115),0.5,0),0)),"")</f>
        <v/>
      </c>
      <c r="BJ166" s="25" t="str">
        <f t="shared" ref="BJ166" si="194">IF(MAX(BE166:BI166)=0,"",MAX(BE166:BI166)*AR166)</f>
        <v/>
      </c>
      <c r="BK166" s="50" t="s">
        <v>439</v>
      </c>
    </row>
    <row r="167" spans="1:63" x14ac:dyDescent="0.25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2.3274271548439801E-3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6.8385060494485381E-2</v>
      </c>
      <c r="BB167" s="25">
        <f t="shared" si="141"/>
        <v>-2.3590555090335532E-3</v>
      </c>
      <c r="BC167" s="25">
        <f t="shared" si="142"/>
        <v>-2.9914126095010717E-3</v>
      </c>
      <c r="BD167" s="39">
        <f t="shared" si="136"/>
        <v>1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3" x14ac:dyDescent="0.25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50" si="195">AVERAGE($N148:$N167)</f>
        <v>3130.6984999999995</v>
      </c>
      <c r="T168" t="str">
        <f t="shared" ref="T168:T199" si="196">IF(AVERAGE(N167)&lt;S167,"熊",IF(AVERAGE(N167)&gt;S167,"牛",""))</f>
        <v>牛</v>
      </c>
      <c r="U168">
        <f t="shared" ref="U168:U199" si="197">MAX(H168,O168)</f>
        <v>3167.01</v>
      </c>
      <c r="V168">
        <f t="shared" ref="V168:V199" si="198">MIN(I168,P168)</f>
        <v>3136.65</v>
      </c>
      <c r="W168" s="40">
        <f t="shared" si="151"/>
        <v>9.6325736950981459E-3</v>
      </c>
      <c r="X168">
        <f t="shared" ref="X168:X199" si="199">IF(U168=H168,J168,Q168)</f>
        <v>958</v>
      </c>
      <c r="Y168">
        <f t="shared" ref="Y168:Y199" si="200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3" x14ac:dyDescent="0.25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95"/>
        <v>3129.7839999999997</v>
      </c>
      <c r="T169" t="str">
        <f t="shared" si="196"/>
        <v>牛</v>
      </c>
      <c r="U169">
        <f t="shared" si="197"/>
        <v>3144.81</v>
      </c>
      <c r="V169">
        <f t="shared" si="198"/>
        <v>3116.09</v>
      </c>
      <c r="W169" s="40">
        <f t="shared" si="151"/>
        <v>9.1744641979531142E-3</v>
      </c>
      <c r="X169">
        <f t="shared" si="199"/>
        <v>1303</v>
      </c>
      <c r="Y169">
        <f t="shared" si="200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201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3" x14ac:dyDescent="0.25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95"/>
        <v>3128.7214999999997</v>
      </c>
      <c r="T170" t="str">
        <f t="shared" si="196"/>
        <v>熊</v>
      </c>
      <c r="U170">
        <f t="shared" si="197"/>
        <v>3130.51</v>
      </c>
      <c r="V170">
        <f t="shared" si="198"/>
        <v>3102.52</v>
      </c>
      <c r="W170" s="40">
        <f t="shared" si="151"/>
        <v>8.9812460859917207E-3</v>
      </c>
      <c r="X170">
        <f t="shared" si="199"/>
        <v>1113</v>
      </c>
      <c r="Y170">
        <f t="shared" si="200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201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3" x14ac:dyDescent="0.25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95"/>
        <v>3128.4754999999996</v>
      </c>
      <c r="T171" t="str">
        <f t="shared" si="196"/>
        <v>熊</v>
      </c>
      <c r="U171">
        <f t="shared" si="197"/>
        <v>3105.13</v>
      </c>
      <c r="V171">
        <f t="shared" si="198"/>
        <v>3044.35</v>
      </c>
      <c r="W171" s="40">
        <f t="shared" si="151"/>
        <v>1.9768168785109223E-2</v>
      </c>
      <c r="X171">
        <f t="shared" si="199"/>
        <v>1459</v>
      </c>
      <c r="Y171">
        <f t="shared" si="200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201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3" x14ac:dyDescent="0.25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95"/>
        <v>3127.4974999999995</v>
      </c>
      <c r="T172" t="str">
        <f t="shared" si="196"/>
        <v>熊</v>
      </c>
      <c r="U172">
        <f t="shared" si="197"/>
        <v>3108.76</v>
      </c>
      <c r="V172">
        <f t="shared" si="198"/>
        <v>3072.33</v>
      </c>
      <c r="W172" s="40">
        <f t="shared" si="151"/>
        <v>1.17877014661749E-2</v>
      </c>
      <c r="X172">
        <f t="shared" si="199"/>
        <v>1500</v>
      </c>
      <c r="Y172">
        <f t="shared" si="200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201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3" x14ac:dyDescent="0.25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95"/>
        <v>3127.0314999999996</v>
      </c>
      <c r="T173" t="str">
        <f t="shared" si="196"/>
        <v>熊</v>
      </c>
      <c r="U173">
        <f t="shared" si="197"/>
        <v>3123.64</v>
      </c>
      <c r="V173">
        <f t="shared" si="198"/>
        <v>3098.61</v>
      </c>
      <c r="W173" s="40">
        <f t="shared" si="151"/>
        <v>8.0453646225877497E-3</v>
      </c>
      <c r="X173">
        <f t="shared" si="199"/>
        <v>1333</v>
      </c>
      <c r="Y173">
        <f t="shared" si="200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201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3" x14ac:dyDescent="0.25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95"/>
        <v>3127.538</v>
      </c>
      <c r="T174" t="str">
        <f t="shared" si="196"/>
        <v>熊</v>
      </c>
      <c r="U174">
        <f t="shared" si="197"/>
        <v>3115.69</v>
      </c>
      <c r="V174">
        <f t="shared" si="198"/>
        <v>3094</v>
      </c>
      <c r="W174" s="40">
        <f t="shared" si="151"/>
        <v>6.9858843873342727E-3</v>
      </c>
      <c r="X174">
        <f t="shared" si="199"/>
        <v>1015</v>
      </c>
      <c r="Y174">
        <f t="shared" si="200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201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3" x14ac:dyDescent="0.25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95"/>
        <v>3125.7310000000002</v>
      </c>
      <c r="T175" t="str">
        <f t="shared" si="196"/>
        <v>熊</v>
      </c>
      <c r="U175">
        <f t="shared" si="197"/>
        <v>3125.5</v>
      </c>
      <c r="V175">
        <f t="shared" si="198"/>
        <v>3095.37</v>
      </c>
      <c r="W175" s="40">
        <f t="shared" si="151"/>
        <v>9.6868237409102886E-3</v>
      </c>
      <c r="X175">
        <f t="shared" si="199"/>
        <v>1355</v>
      </c>
      <c r="Y175">
        <f t="shared" si="200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202">AV174</f>
        <v>0.33609958506223814</v>
      </c>
      <c r="BB175" s="25">
        <f t="shared" ref="BB175:BB206" si="203">AR174</f>
        <v>-3.2353475956264166E-3</v>
      </c>
      <c r="BC175" s="25">
        <f t="shared" ref="BC175:BC206" si="204">AS174</f>
        <v>-1.1858995373326283E-3</v>
      </c>
      <c r="BD175" s="39">
        <f t="shared" si="201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3" x14ac:dyDescent="0.25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95"/>
        <v>3124.9095000000002</v>
      </c>
      <c r="T176" t="str">
        <f t="shared" si="196"/>
        <v>熊</v>
      </c>
      <c r="U176">
        <f t="shared" si="197"/>
        <v>3145.65</v>
      </c>
      <c r="V176">
        <f t="shared" si="198"/>
        <v>3125.42</v>
      </c>
      <c r="W176" s="40">
        <f t="shared" si="151"/>
        <v>6.4518719056070031E-3</v>
      </c>
      <c r="X176">
        <f t="shared" si="199"/>
        <v>1046</v>
      </c>
      <c r="Y176">
        <f t="shared" si="200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202"/>
        <v>0.92134085628941642</v>
      </c>
      <c r="BB176" s="25">
        <f t="shared" si="203"/>
        <v>1.3809789200386279E-3</v>
      </c>
      <c r="BC176" s="25">
        <f t="shared" si="204"/>
        <v>8.7861197403759066E-3</v>
      </c>
      <c r="BD176" s="39">
        <f t="shared" si="201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 x14ac:dyDescent="0.25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95"/>
        <v>3126.2404999999999</v>
      </c>
      <c r="T177" t="str">
        <f t="shared" si="196"/>
        <v>牛</v>
      </c>
      <c r="U177">
        <f t="shared" si="197"/>
        <v>3149.4666999999999</v>
      </c>
      <c r="V177">
        <f t="shared" si="198"/>
        <v>3131.2921999999999</v>
      </c>
      <c r="W177" s="40">
        <f t="shared" si="151"/>
        <v>5.7873741109772045E-3</v>
      </c>
      <c r="X177">
        <f t="shared" si="199"/>
        <v>1436</v>
      </c>
      <c r="Y177">
        <f t="shared" si="200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202"/>
        <v>0.56104794859119622</v>
      </c>
      <c r="BB177" s="25">
        <f t="shared" si="203"/>
        <v>9.4728237531598578E-4</v>
      </c>
      <c r="BC177" s="25">
        <f t="shared" si="204"/>
        <v>3.6249339059930899E-3</v>
      </c>
      <c r="BD177" s="39">
        <f t="shared" si="201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 x14ac:dyDescent="0.25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95"/>
        <v>3127.2666549999999</v>
      </c>
      <c r="T178" t="str">
        <f t="shared" si="196"/>
        <v>牛</v>
      </c>
      <c r="U178">
        <f t="shared" si="197"/>
        <v>3151.4713000000002</v>
      </c>
      <c r="V178">
        <f t="shared" si="198"/>
        <v>3133.2878000000001</v>
      </c>
      <c r="W178" s="40">
        <f t="shared" si="151"/>
        <v>5.7865545676434637E-3</v>
      </c>
      <c r="X178">
        <f t="shared" si="199"/>
        <v>1112</v>
      </c>
      <c r="Y178">
        <f t="shared" si="200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202"/>
        <v>0.64931084761617275</v>
      </c>
      <c r="BB178" s="25">
        <f t="shared" si="203"/>
        <v>6.252484998309426E-4</v>
      </c>
      <c r="BC178" s="25">
        <f t="shared" si="204"/>
        <v>2.7594651185093213E-3</v>
      </c>
      <c r="BD178" s="39">
        <f t="shared" si="201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 x14ac:dyDescent="0.25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95"/>
        <v>3129.0052399999995</v>
      </c>
      <c r="T179" t="str">
        <f t="shared" si="196"/>
        <v>牛</v>
      </c>
      <c r="U179">
        <f t="shared" si="197"/>
        <v>3162.8987999999999</v>
      </c>
      <c r="V179">
        <f t="shared" si="198"/>
        <v>3148.9780000000001</v>
      </c>
      <c r="W179" s="40">
        <f t="shared" si="151"/>
        <v>4.4109931205398691E-3</v>
      </c>
      <c r="X179">
        <f t="shared" si="199"/>
        <v>1019</v>
      </c>
      <c r="Y179">
        <f t="shared" si="200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202"/>
        <v>0.88783237550526284</v>
      </c>
      <c r="BB179" s="25">
        <f t="shared" si="203"/>
        <v>-6.4422246220834182E-5</v>
      </c>
      <c r="BC179" s="25">
        <f t="shared" si="204"/>
        <v>4.692312459412146E-3</v>
      </c>
      <c r="BD179" s="39">
        <f t="shared" si="201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 x14ac:dyDescent="0.25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95"/>
        <v>3131.8380999999999</v>
      </c>
      <c r="T180" t="str">
        <f t="shared" si="196"/>
        <v>牛</v>
      </c>
      <c r="U180">
        <f t="shared" si="197"/>
        <v>3162.61</v>
      </c>
      <c r="V180">
        <f t="shared" si="198"/>
        <v>3136.01</v>
      </c>
      <c r="W180" s="40">
        <f t="shared" si="151"/>
        <v>8.4463447988457774E-3</v>
      </c>
      <c r="X180">
        <f t="shared" si="199"/>
        <v>931</v>
      </c>
      <c r="Y180">
        <f t="shared" si="200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202"/>
        <v>0.71254525601976249</v>
      </c>
      <c r="BB180" s="25">
        <f t="shared" si="203"/>
        <v>1.5298042941140214E-3</v>
      </c>
      <c r="BC180" s="25">
        <f t="shared" si="204"/>
        <v>2.2219437908769721E-3</v>
      </c>
      <c r="BD180" s="39">
        <f t="shared" si="201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 x14ac:dyDescent="0.25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95"/>
        <v>3134.0415999999996</v>
      </c>
      <c r="T181" t="str">
        <f t="shared" si="196"/>
        <v>牛</v>
      </c>
      <c r="U181">
        <f t="shared" si="197"/>
        <v>3158.64</v>
      </c>
      <c r="V181">
        <f t="shared" si="198"/>
        <v>3135.38</v>
      </c>
      <c r="W181" s="40">
        <f t="shared" si="151"/>
        <v>7.3911763515402962E-3</v>
      </c>
      <c r="X181">
        <f t="shared" si="199"/>
        <v>1120</v>
      </c>
      <c r="Y181">
        <f t="shared" si="200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202"/>
        <v>0.15639097744360408</v>
      </c>
      <c r="BB181" s="25">
        <f t="shared" si="203"/>
        <v>-6.1761018664131589E-4</v>
      </c>
      <c r="BC181" s="25">
        <f t="shared" si="204"/>
        <v>-6.3204051520340679E-3</v>
      </c>
      <c r="BD181" s="39">
        <f t="shared" si="201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 x14ac:dyDescent="0.25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95"/>
        <v>3136.7085999999999</v>
      </c>
      <c r="T182" t="str">
        <f t="shared" si="196"/>
        <v>牛</v>
      </c>
      <c r="U182">
        <f t="shared" si="197"/>
        <v>3159.3281000000002</v>
      </c>
      <c r="V182">
        <f t="shared" si="198"/>
        <v>3140.2618000000002</v>
      </c>
      <c r="W182" s="40">
        <f t="shared" si="151"/>
        <v>6.0532061675338603E-3</v>
      </c>
      <c r="X182">
        <f t="shared" si="199"/>
        <v>1013</v>
      </c>
      <c r="Y182">
        <f t="shared" si="200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202"/>
        <v>0.9286328460877098</v>
      </c>
      <c r="BB182" s="25">
        <f t="shared" si="203"/>
        <v>1.0807299940258747E-3</v>
      </c>
      <c r="BC182" s="25">
        <f t="shared" si="204"/>
        <v>4.4094819600036736E-3</v>
      </c>
      <c r="BD182" s="39">
        <f t="shared" si="201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 x14ac:dyDescent="0.25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95"/>
        <v>3137.5951799999998</v>
      </c>
      <c r="T183" t="str">
        <f t="shared" si="196"/>
        <v>牛</v>
      </c>
      <c r="U183">
        <f t="shared" si="197"/>
        <v>3167.4465</v>
      </c>
      <c r="V183">
        <f t="shared" si="198"/>
        <v>3132.2055999999998</v>
      </c>
      <c r="W183" s="40">
        <f t="shared" si="151"/>
        <v>1.1188321849165087E-2</v>
      </c>
      <c r="X183">
        <f t="shared" si="199"/>
        <v>1500</v>
      </c>
      <c r="Y183">
        <f t="shared" si="200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202"/>
        <v>0.70227574306498664</v>
      </c>
      <c r="BB183" s="25">
        <f t="shared" si="203"/>
        <v>2.2814508643583991E-3</v>
      </c>
      <c r="BC183" s="25">
        <f t="shared" si="204"/>
        <v>5.5075145469603152E-4</v>
      </c>
      <c r="BD183" s="39">
        <f t="shared" si="201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205">IF(MAX(BE183:BI183)=0,"",MAX(BE183:BI183)*AR183)</f>
        <v>3.8655933014242619E-3</v>
      </c>
    </row>
    <row r="184" spans="1:63" x14ac:dyDescent="0.25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95"/>
        <v>3138.0279899999996</v>
      </c>
      <c r="T184" t="str">
        <f t="shared" si="196"/>
        <v>牛</v>
      </c>
      <c r="U184">
        <f t="shared" si="197"/>
        <v>3186.74</v>
      </c>
      <c r="V184">
        <f t="shared" si="198"/>
        <v>3162.57</v>
      </c>
      <c r="W184" s="40">
        <f t="shared" si="151"/>
        <v>7.6134624866881885E-3</v>
      </c>
      <c r="X184">
        <f t="shared" si="199"/>
        <v>1017</v>
      </c>
      <c r="Y184">
        <f t="shared" si="200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202"/>
        <v>0.99999148716405795</v>
      </c>
      <c r="BB184" s="25">
        <f t="shared" si="203"/>
        <v>7.7311866028485238E-3</v>
      </c>
      <c r="BC184" s="25">
        <f t="shared" si="204"/>
        <v>6.7181311012313614E-3</v>
      </c>
      <c r="BD184" s="39">
        <f t="shared" si="201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205"/>
        <v>-4.2742969656337491E-4</v>
      </c>
    </row>
    <row r="185" spans="1:63" ht="42" x14ac:dyDescent="0.2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95"/>
        <v>3138.91599</v>
      </c>
      <c r="T185" t="str">
        <f t="shared" si="196"/>
        <v>牛</v>
      </c>
      <c r="U185">
        <f t="shared" si="197"/>
        <v>3204.94</v>
      </c>
      <c r="V185">
        <f t="shared" si="198"/>
        <v>3183.01</v>
      </c>
      <c r="W185" s="40">
        <f t="shared" si="151"/>
        <v>6.8660794633179931E-3</v>
      </c>
      <c r="X185">
        <f t="shared" si="199"/>
        <v>1329</v>
      </c>
      <c r="Y185">
        <f t="shared" si="200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202"/>
        <v>0.85229623500207841</v>
      </c>
      <c r="BB185" s="25">
        <f t="shared" si="203"/>
        <v>8.5485939312674982E-4</v>
      </c>
      <c r="BC185" s="25">
        <f t="shared" si="204"/>
        <v>5.825610968241658E-3</v>
      </c>
      <c r="BD185" s="39">
        <f t="shared" si="201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205"/>
        <v/>
      </c>
      <c r="BK185" s="50" t="s">
        <v>189</v>
      </c>
    </row>
    <row r="186" spans="1:63" x14ac:dyDescent="0.25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95"/>
        <v>3141.0349899999997</v>
      </c>
      <c r="T186" t="str">
        <f t="shared" si="196"/>
        <v>牛</v>
      </c>
      <c r="U186">
        <f t="shared" si="197"/>
        <v>3219.37</v>
      </c>
      <c r="V186">
        <f t="shared" si="198"/>
        <v>3198.99</v>
      </c>
      <c r="W186" s="40">
        <f t="shared" si="151"/>
        <v>6.3505532543932288E-3</v>
      </c>
      <c r="X186">
        <f t="shared" si="199"/>
        <v>1312</v>
      </c>
      <c r="Y186">
        <f t="shared" si="200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202"/>
        <v>0.62425900592793904</v>
      </c>
      <c r="BB186" s="25">
        <f t="shared" si="203"/>
        <v>-3.5029994790950782E-4</v>
      </c>
      <c r="BC186" s="25">
        <f t="shared" si="204"/>
        <v>4.2917377162964582E-3</v>
      </c>
      <c r="BD186" s="39">
        <f t="shared" si="201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205"/>
        <v/>
      </c>
    </row>
    <row r="187" spans="1:63" x14ac:dyDescent="0.25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95"/>
        <v>3144.1604899999998</v>
      </c>
      <c r="T187" t="str">
        <f t="shared" si="196"/>
        <v>牛</v>
      </c>
      <c r="U187">
        <f t="shared" si="197"/>
        <v>3219.4</v>
      </c>
      <c r="V187">
        <f t="shared" si="198"/>
        <v>3205.4</v>
      </c>
      <c r="W187" s="40">
        <f t="shared" si="151"/>
        <v>4.3581192126539575E-3</v>
      </c>
      <c r="X187">
        <f t="shared" si="199"/>
        <v>1434</v>
      </c>
      <c r="Y187">
        <f t="shared" si="200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202"/>
        <v>0.87536800785083657</v>
      </c>
      <c r="BB187" s="25">
        <f t="shared" si="203"/>
        <v>-4.8793905770255612E-4</v>
      </c>
      <c r="BC187" s="25">
        <f t="shared" si="204"/>
        <v>5.5612676101115897E-3</v>
      </c>
      <c r="BD187" s="39">
        <f t="shared" si="201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205"/>
        <v/>
      </c>
      <c r="BK187" s="50" t="s">
        <v>190</v>
      </c>
    </row>
    <row r="188" spans="1:63" ht="98" x14ac:dyDescent="0.2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95"/>
        <v>3146.9729899999998</v>
      </c>
      <c r="T188" t="str">
        <f t="shared" si="196"/>
        <v>牛</v>
      </c>
      <c r="U188">
        <f t="shared" si="197"/>
        <v>3235.76</v>
      </c>
      <c r="V188">
        <f t="shared" si="198"/>
        <v>3206.74</v>
      </c>
      <c r="W188" s="40">
        <f t="shared" si="151"/>
        <v>9.00898603836775E-3</v>
      </c>
      <c r="X188">
        <f t="shared" si="199"/>
        <v>1317</v>
      </c>
      <c r="Y188">
        <f t="shared" si="200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202"/>
        <v>0.89428571428571302</v>
      </c>
      <c r="BB188" s="25">
        <f t="shared" si="203"/>
        <v>1.5985821433406474E-3</v>
      </c>
      <c r="BC188" s="25">
        <f t="shared" si="204"/>
        <v>5.5641471427218619E-4</v>
      </c>
      <c r="BD188" s="39">
        <f t="shared" si="201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205"/>
        <v/>
      </c>
      <c r="BK188" s="50" t="s">
        <v>195</v>
      </c>
    </row>
    <row r="189" spans="1:63" x14ac:dyDescent="0.25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95"/>
        <v>3150.78449</v>
      </c>
      <c r="T189" t="str">
        <f t="shared" si="196"/>
        <v>牛</v>
      </c>
      <c r="U189">
        <f t="shared" si="197"/>
        <v>3230.2754</v>
      </c>
      <c r="V189">
        <f t="shared" si="198"/>
        <v>3207.9083000000001</v>
      </c>
      <c r="W189" s="40">
        <f t="shared" si="151"/>
        <v>6.9482919500782553E-3</v>
      </c>
      <c r="X189">
        <f t="shared" si="199"/>
        <v>1336</v>
      </c>
      <c r="Y189">
        <f t="shared" si="200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202"/>
        <v>0.21502412129566309</v>
      </c>
      <c r="BB189" s="25">
        <f t="shared" si="203"/>
        <v>-5.6114013698337463E-3</v>
      </c>
      <c r="BC189" s="25">
        <f t="shared" si="204"/>
        <v>-7.7157136818050104E-4</v>
      </c>
      <c r="BD189" s="39">
        <f t="shared" si="201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205"/>
        <v>5.9615535973609876E-3</v>
      </c>
    </row>
    <row r="190" spans="1:63" x14ac:dyDescent="0.25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95"/>
        <v>3156.2621300000001</v>
      </c>
      <c r="T190" t="str">
        <f t="shared" si="196"/>
        <v>牛</v>
      </c>
      <c r="U190">
        <f t="shared" si="197"/>
        <v>3238.0789</v>
      </c>
      <c r="V190">
        <f t="shared" si="198"/>
        <v>3199.6325999999999</v>
      </c>
      <c r="W190" s="40">
        <f t="shared" si="151"/>
        <v>1.1944231137498066E-2</v>
      </c>
      <c r="X190">
        <f t="shared" si="199"/>
        <v>1025</v>
      </c>
      <c r="Y190">
        <f t="shared" si="200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202"/>
        <v>0.93550348502935732</v>
      </c>
      <c r="BB190" s="25">
        <f t="shared" si="203"/>
        <v>2.9807767986804938E-3</v>
      </c>
      <c r="BC190" s="25">
        <f t="shared" si="204"/>
        <v>5.7386572346837294E-3</v>
      </c>
      <c r="BD190" s="39">
        <f t="shared" si="201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205"/>
        <v/>
      </c>
    </row>
    <row r="191" spans="1:63" x14ac:dyDescent="0.25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95"/>
        <v>3160.7341000000001</v>
      </c>
      <c r="T191" t="str">
        <f t="shared" si="196"/>
        <v>牛</v>
      </c>
      <c r="U191">
        <f t="shared" si="197"/>
        <v>3241.45</v>
      </c>
      <c r="V191">
        <f t="shared" si="198"/>
        <v>3198.96</v>
      </c>
      <c r="W191" s="40">
        <f t="shared" si="151"/>
        <v>1.3195003574630623E-2</v>
      </c>
      <c r="X191">
        <f t="shared" si="199"/>
        <v>1459</v>
      </c>
      <c r="Y191">
        <f t="shared" si="200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202"/>
        <v>6.6763251600285414E-2</v>
      </c>
      <c r="BB191" s="25">
        <f t="shared" si="203"/>
        <v>-3.8713618564422039E-3</v>
      </c>
      <c r="BC191" s="25">
        <f t="shared" si="204"/>
        <v>-7.9341847410596203E-3</v>
      </c>
      <c r="BD191" s="39">
        <f t="shared" si="201"/>
        <v>1</v>
      </c>
      <c r="BE191" t="str">
        <f t="shared" ref="BE191:BE210" si="206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205"/>
        <v/>
      </c>
    </row>
    <row r="192" spans="1:63" x14ac:dyDescent="0.25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95"/>
        <v>3167.5610999999999</v>
      </c>
      <c r="T192" t="str">
        <f t="shared" si="196"/>
        <v>牛</v>
      </c>
      <c r="U192">
        <f t="shared" si="197"/>
        <v>3254.3004999999998</v>
      </c>
      <c r="V192">
        <f t="shared" si="198"/>
        <v>3240.17</v>
      </c>
      <c r="W192" s="40">
        <f t="shared" si="151"/>
        <v>4.35155484899235E-3</v>
      </c>
      <c r="X192">
        <f t="shared" si="199"/>
        <v>1008</v>
      </c>
      <c r="Y192">
        <f t="shared" si="200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202"/>
        <v>0.96493292539421538</v>
      </c>
      <c r="BB192" s="25">
        <f t="shared" si="203"/>
        <v>3.3482329408378504E-3</v>
      </c>
      <c r="BC192" s="25">
        <f t="shared" si="204"/>
        <v>1.2735227067281753E-2</v>
      </c>
      <c r="BD192" s="39">
        <f t="shared" si="201"/>
        <v>0</v>
      </c>
      <c r="BE192">
        <f t="shared" si="206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205"/>
        <v/>
      </c>
    </row>
    <row r="193" spans="1:63" x14ac:dyDescent="0.25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95"/>
        <v>3174.7635049999999</v>
      </c>
      <c r="T193" t="str">
        <f t="shared" si="196"/>
        <v>牛</v>
      </c>
      <c r="U193">
        <f t="shared" si="197"/>
        <v>3261.21</v>
      </c>
      <c r="V193">
        <f t="shared" si="198"/>
        <v>3244.09</v>
      </c>
      <c r="W193" s="40">
        <f t="shared" ref="W193:W224" si="207">LN(U193/V193)</f>
        <v>5.2634127630276188E-3</v>
      </c>
      <c r="X193">
        <f t="shared" si="199"/>
        <v>1459</v>
      </c>
      <c r="Y193">
        <f t="shared" si="200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202"/>
        <v>0.89438448745623578</v>
      </c>
      <c r="BB193" s="25">
        <f t="shared" si="203"/>
        <v>1.3551938782475547E-3</v>
      </c>
      <c r="BC193" s="25">
        <f t="shared" si="204"/>
        <v>3.2595717745898542E-3</v>
      </c>
      <c r="BD193" s="39">
        <f t="shared" si="201"/>
        <v>0</v>
      </c>
      <c r="BE193" t="str">
        <f t="shared" si="206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205"/>
        <v/>
      </c>
    </row>
    <row r="194" spans="1:63" x14ac:dyDescent="0.25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95"/>
        <v>3182.1735049999997</v>
      </c>
      <c r="T194" t="str">
        <f t="shared" si="196"/>
        <v>牛</v>
      </c>
      <c r="U194">
        <f t="shared" si="197"/>
        <v>3264.0736999999999</v>
      </c>
      <c r="V194">
        <f t="shared" si="198"/>
        <v>3236.4247</v>
      </c>
      <c r="W194" s="40">
        <f t="shared" si="207"/>
        <v>8.5067836446624003E-3</v>
      </c>
      <c r="X194">
        <f t="shared" si="199"/>
        <v>941</v>
      </c>
      <c r="Y194">
        <f t="shared" si="200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202"/>
        <v>1</v>
      </c>
      <c r="BB194" s="25">
        <f t="shared" si="203"/>
        <v>3.8156728322374786E-3</v>
      </c>
      <c r="BC194" s="25">
        <f t="shared" si="204"/>
        <v>2.6159458569066534E-3</v>
      </c>
      <c r="BD194" s="39">
        <f t="shared" si="201"/>
        <v>0</v>
      </c>
      <c r="BE194" t="str">
        <f t="shared" si="206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205"/>
        <v/>
      </c>
    </row>
    <row r="195" spans="1:63" ht="42" x14ac:dyDescent="0.2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95"/>
        <v>3189.6500649999994</v>
      </c>
      <c r="T195" t="str">
        <f t="shared" si="196"/>
        <v>牛</v>
      </c>
      <c r="U195">
        <f t="shared" si="197"/>
        <v>3253.9555999999998</v>
      </c>
      <c r="V195">
        <f t="shared" si="198"/>
        <v>3233.5524999999998</v>
      </c>
      <c r="W195" s="40">
        <f t="shared" si="207"/>
        <v>6.2899859096422423E-3</v>
      </c>
      <c r="X195">
        <f t="shared" si="199"/>
        <v>1425</v>
      </c>
      <c r="Y195">
        <f t="shared" si="200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202"/>
        <v>0.52068790914680063</v>
      </c>
      <c r="BB195" s="25">
        <f t="shared" si="203"/>
        <v>7.5030728050811053E-4</v>
      </c>
      <c r="BC195" s="25">
        <f t="shared" si="204"/>
        <v>-2.4611769384953485E-3</v>
      </c>
      <c r="BD195" s="39">
        <f t="shared" si="201"/>
        <v>0</v>
      </c>
      <c r="BE195" t="str">
        <f t="shared" si="206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205"/>
        <v/>
      </c>
      <c r="BK195" s="50" t="s">
        <v>205</v>
      </c>
    </row>
    <row r="196" spans="1:63" x14ac:dyDescent="0.25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95"/>
        <v>3196.1282899999997</v>
      </c>
      <c r="T196" t="str">
        <f t="shared" si="196"/>
        <v>牛</v>
      </c>
      <c r="U196">
        <f t="shared" si="197"/>
        <v>3251.4737</v>
      </c>
      <c r="V196">
        <f t="shared" si="198"/>
        <v>3224.1453999999999</v>
      </c>
      <c r="W196" s="40">
        <f t="shared" si="207"/>
        <v>8.4404168368284876E-3</v>
      </c>
      <c r="X196">
        <f t="shared" si="199"/>
        <v>950</v>
      </c>
      <c r="Y196">
        <f t="shared" si="200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202"/>
        <v>0.93819076512884247</v>
      </c>
      <c r="BB196" s="25">
        <f t="shared" si="203"/>
        <v>3.2577117787709713E-3</v>
      </c>
      <c r="BC196" s="25">
        <f t="shared" si="204"/>
        <v>2.0516347138652491E-3</v>
      </c>
      <c r="BD196" s="39">
        <f t="shared" si="201"/>
        <v>0</v>
      </c>
      <c r="BE196" t="str">
        <f t="shared" si="206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205"/>
        <v/>
      </c>
    </row>
    <row r="197" spans="1:63" x14ac:dyDescent="0.25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95"/>
        <v>3200.7595499999998</v>
      </c>
      <c r="T197" t="str">
        <f t="shared" si="196"/>
        <v>牛</v>
      </c>
      <c r="U197">
        <f t="shared" si="197"/>
        <v>3242.6790000000001</v>
      </c>
      <c r="V197">
        <f t="shared" si="198"/>
        <v>3225.9688999999998</v>
      </c>
      <c r="W197" s="40">
        <f t="shared" si="207"/>
        <v>5.1665007674426859E-3</v>
      </c>
      <c r="X197">
        <f t="shared" si="199"/>
        <v>1500</v>
      </c>
      <c r="Y197">
        <f t="shared" si="200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202"/>
        <v>0.19210122839693747</v>
      </c>
      <c r="BB197" s="25">
        <f t="shared" si="203"/>
        <v>-4.7323047392392667E-3</v>
      </c>
      <c r="BC197" s="25">
        <f t="shared" si="204"/>
        <v>-6.1122443487997193E-3</v>
      </c>
      <c r="BD197" s="39">
        <f t="shared" si="201"/>
        <v>1</v>
      </c>
      <c r="BE197">
        <f t="shared" si="206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205"/>
        <v>1.3117513023710959E-3</v>
      </c>
    </row>
    <row r="198" spans="1:63" x14ac:dyDescent="0.25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95"/>
        <v>3205.7045249999996</v>
      </c>
      <c r="T198" t="str">
        <f t="shared" si="196"/>
        <v>牛</v>
      </c>
      <c r="U198">
        <f t="shared" si="197"/>
        <v>3259.9515000000001</v>
      </c>
      <c r="V198">
        <f t="shared" si="198"/>
        <v>3238.0736000000002</v>
      </c>
      <c r="W198" s="40">
        <f t="shared" si="207"/>
        <v>6.73373288991922E-3</v>
      </c>
      <c r="X198">
        <f t="shared" si="199"/>
        <v>1111</v>
      </c>
      <c r="Y198">
        <f t="shared" si="200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202"/>
        <v>0.95892304654071259</v>
      </c>
      <c r="BB198" s="25">
        <f t="shared" si="203"/>
        <v>1.3117513023710959E-3</v>
      </c>
      <c r="BC198" s="25">
        <f t="shared" si="204"/>
        <v>4.9548015342652935E-3</v>
      </c>
      <c r="BD198" s="39">
        <f t="shared" si="201"/>
        <v>0</v>
      </c>
      <c r="BE198" t="str">
        <f t="shared" si="206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205"/>
        <v/>
      </c>
    </row>
    <row r="199" spans="1:63" ht="28" x14ac:dyDescent="0.25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95"/>
        <v>3210.5988449999995</v>
      </c>
      <c r="T199" t="str">
        <f t="shared" si="196"/>
        <v>牛</v>
      </c>
      <c r="U199">
        <f t="shared" si="197"/>
        <v>3256.7449000000001</v>
      </c>
      <c r="V199">
        <f t="shared" si="198"/>
        <v>3228.6851000000001</v>
      </c>
      <c r="W199" s="40">
        <f t="shared" si="207"/>
        <v>8.6532350482147885E-3</v>
      </c>
      <c r="X199">
        <f t="shared" si="199"/>
        <v>946</v>
      </c>
      <c r="Y199">
        <f t="shared" si="200"/>
        <v>1452</v>
      </c>
      <c r="Z199" s="25">
        <f t="shared" ref="Z199:Z210" si="208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209">LN(N199/C199)</f>
        <v>-6.1931998662460947E-3</v>
      </c>
      <c r="AG199" s="25">
        <f t="shared" si="127"/>
        <v>-5.2081949933177954E-3</v>
      </c>
      <c r="AH199" s="25">
        <f t="shared" ref="AH199:AH210" si="210">LN(D199/C199)</f>
        <v>9.7232584518838609E-4</v>
      </c>
      <c r="AI199" s="25">
        <f t="shared" ref="AI199:AI210" si="211">LN(E199/C199)</f>
        <v>2.9689318360056293E-4</v>
      </c>
      <c r="AJ199" s="25">
        <f t="shared" ref="AJ199:AJ210" si="212">LN(F199/C199)</f>
        <v>-1.8186445886807015E-4</v>
      </c>
      <c r="AK199" s="25">
        <f t="shared" ref="AK199:AK210" si="213">+LN(G199/C199)</f>
        <v>-7.6937324161458994E-4</v>
      </c>
      <c r="AL199" s="25">
        <f t="shared" ref="AL199:AL210" si="214">LN(H199/I199)</f>
        <v>5.9891065793563096E-3</v>
      </c>
      <c r="AM199" s="25">
        <f t="shared" ref="AM199:AM210" si="215">LN(O199/P199)</f>
        <v>6.1491697354154363E-3</v>
      </c>
      <c r="AN199" s="25">
        <f t="shared" ref="AN199:AN210" si="216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217">LN(M199/L199)</f>
        <v>-5.2966310905117227E-4</v>
      </c>
      <c r="AR199" s="25">
        <f t="shared" ref="AR199:AR210" si="218">LN(N199/L199)</f>
        <v>-5.4238266246314764E-3</v>
      </c>
      <c r="AS199" s="25">
        <f t="shared" ref="AS199:AS210" si="219">LN(N199/C199)</f>
        <v>-6.1931998662460947E-3</v>
      </c>
      <c r="AT199" s="28">
        <f t="shared" ref="AT199:AT210" si="220">+(G199-I199)/(H199-I199)</f>
        <v>0.5512606251960368</v>
      </c>
      <c r="AU199" s="28">
        <f t="shared" ref="AU199:AU210" si="221">+(N199-P199)/(O199-P199)</f>
        <v>8.8591958784620672E-2</v>
      </c>
      <c r="AV199" s="40">
        <f t="shared" ref="AV199:AV210" si="222">+(N199-V199)/(U199-V199)</f>
        <v>6.2876428199766979E-2</v>
      </c>
      <c r="AW199" s="25">
        <f t="shared" ref="AW199:AW210" si="223">LN(N199/C199)</f>
        <v>-6.1931998662460947E-3</v>
      </c>
      <c r="AX199" s="28">
        <f t="shared" ref="AX199:AX210" si="224">(N199-L199)/(U199-V199)</f>
        <v>-0.62612705721352124</v>
      </c>
      <c r="AY199" s="25">
        <f t="shared" ref="AY199:AY210" si="225">LN(G199/I199)</f>
        <v>3.3059942714143797E-3</v>
      </c>
      <c r="AZ199" s="25">
        <f t="shared" ref="AZ199:AZ210" si="226">LN(N199/P199)</f>
        <v>5.4629611564136946E-4</v>
      </c>
      <c r="BA199" s="25">
        <f t="shared" si="202"/>
        <v>0.42254969626882877</v>
      </c>
      <c r="BB199" s="25">
        <f t="shared" si="203"/>
        <v>-2.1090243395801961E-3</v>
      </c>
      <c r="BC199" s="25">
        <f t="shared" si="204"/>
        <v>2.233718716098872E-3</v>
      </c>
      <c r="BD199" s="39">
        <f t="shared" si="201"/>
        <v>1</v>
      </c>
      <c r="BE199" t="str">
        <f t="shared" si="206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205"/>
        <v/>
      </c>
      <c r="BK199" s="50" t="s">
        <v>210</v>
      </c>
    </row>
    <row r="200" spans="1:63" ht="28" x14ac:dyDescent="0.25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95"/>
        <v>3214.1764549999994</v>
      </c>
      <c r="T200" t="str">
        <f t="shared" ref="T200:T231" si="227">IF(AVERAGE(N199)&lt;S199,"熊",IF(AVERAGE(N199)&gt;S199,"牛",""))</f>
        <v>牛</v>
      </c>
      <c r="U200">
        <f t="shared" ref="U200:U231" si="228">MAX(H200,O200)</f>
        <v>3221.0304000000001</v>
      </c>
      <c r="V200">
        <f t="shared" ref="V200:V231" si="229">MIN(I200,P200)</f>
        <v>3206.6127000000001</v>
      </c>
      <c r="W200" s="40">
        <f t="shared" si="207"/>
        <v>4.4861620211790994E-3</v>
      </c>
      <c r="X200">
        <f t="shared" ref="X200:X231" si="230">IF(U200=H200,J200,Q200)</f>
        <v>1113</v>
      </c>
      <c r="Y200">
        <f t="shared" ref="Y200:Y231" si="231">IF(V200=I200,K200,R200)</f>
        <v>958</v>
      </c>
      <c r="Z200" s="25">
        <f t="shared" si="208"/>
        <v>4.47865665089225E-3</v>
      </c>
      <c r="AA200" s="25">
        <f t="shared" ref="AA200:AA210" si="232">LN(C200/N199)</f>
        <v>-3.4877889915826948E-3</v>
      </c>
      <c r="AB200" s="25">
        <f t="shared" ref="AB200:AB210" si="233">LN(N200/U200)</f>
        <v>-9.6366526868019522E-4</v>
      </c>
      <c r="AC200" s="25">
        <f t="shared" ref="AC200:AC210" si="234">LN(N200/V200)</f>
        <v>3.5224967524989772E-3</v>
      </c>
      <c r="AD200" s="25">
        <f t="shared" ref="AD200:AD210" si="235">LN(U200/C200)</f>
        <v>5.6783667543529727E-4</v>
      </c>
      <c r="AE200" s="25">
        <f t="shared" ref="AE200:AE210" si="236">LN(V200/C200)</f>
        <v>-3.9183253457437074E-3</v>
      </c>
      <c r="AF200" s="25">
        <f t="shared" si="209"/>
        <v>-3.9582859324484483E-4</v>
      </c>
      <c r="AG200" s="25">
        <f t="shared" ref="AG200:AG210" si="237">LN(N200/N199)</f>
        <v>-3.8836175848274922E-3</v>
      </c>
      <c r="AH200" s="25">
        <f t="shared" si="210"/>
        <v>-1.2218873783075865E-3</v>
      </c>
      <c r="AI200" s="25">
        <f t="shared" si="211"/>
        <v>-8.700038243744262E-4</v>
      </c>
      <c r="AJ200" s="25">
        <f t="shared" si="212"/>
        <v>-2.7740026433969267E-3</v>
      </c>
      <c r="AK200" s="25">
        <f t="shared" si="213"/>
        <v>-3.7973140751118535E-4</v>
      </c>
      <c r="AL200" s="25">
        <f t="shared" si="214"/>
        <v>4.4861620211790994E-3</v>
      </c>
      <c r="AM200" s="25">
        <f t="shared" si="215"/>
        <v>3.2247518835673765E-3</v>
      </c>
      <c r="AN200" s="25">
        <f t="shared" si="216"/>
        <v>0</v>
      </c>
      <c r="AO200" s="40">
        <f t="shared" ref="AO200:AO210" si="238">(C200-I200)/(H200-I200)</f>
        <v>0.87317672028131532</v>
      </c>
      <c r="AP200" s="40">
        <f t="shared" ref="AP200:AP210" si="239">(N199-I200)/(H200-I200)</f>
        <v>1.6532942147499179</v>
      </c>
      <c r="AQ200" s="25">
        <f t="shared" si="217"/>
        <v>-7.1673116719436791E-4</v>
      </c>
      <c r="AR200" s="25">
        <f t="shared" si="218"/>
        <v>-1.6097185733667814E-5</v>
      </c>
      <c r="AS200" s="25">
        <f t="shared" si="219"/>
        <v>-3.9582859324484483E-4</v>
      </c>
      <c r="AT200" s="28">
        <f t="shared" si="220"/>
        <v>0.78840591772611168</v>
      </c>
      <c r="AU200" s="28">
        <f t="shared" si="221"/>
        <v>0.8473382599803424</v>
      </c>
      <c r="AV200" s="40">
        <f t="shared" si="222"/>
        <v>0.78481311166136269</v>
      </c>
      <c r="AW200" s="25">
        <f t="shared" si="223"/>
        <v>-3.9582859324484483E-4</v>
      </c>
      <c r="AX200" s="28">
        <f t="shared" si="224"/>
        <v>-3.5928060647488973E-3</v>
      </c>
      <c r="AY200" s="25">
        <f t="shared" si="225"/>
        <v>3.5385939382324618E-3</v>
      </c>
      <c r="AZ200" s="25">
        <f t="shared" si="226"/>
        <v>2.7331277365981121E-3</v>
      </c>
      <c r="BA200" s="25">
        <f t="shared" si="202"/>
        <v>6.2876428199766979E-2</v>
      </c>
      <c r="BB200" s="25">
        <f t="shared" si="203"/>
        <v>-5.4238266246314764E-3</v>
      </c>
      <c r="BC200" s="25">
        <f t="shared" si="204"/>
        <v>-6.1931998662460947E-3</v>
      </c>
      <c r="BD200" s="39">
        <f t="shared" si="201"/>
        <v>1</v>
      </c>
      <c r="BE200" t="str">
        <f t="shared" si="206"/>
        <v/>
      </c>
      <c r="BF200" t="str">
        <f t="shared" ref="BF200:BF210" si="24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241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24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 x14ac:dyDescent="0.25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95"/>
        <v>3218.0643499999996</v>
      </c>
      <c r="T201" t="str">
        <f t="shared" si="227"/>
        <v>牛</v>
      </c>
      <c r="U201">
        <f t="shared" si="228"/>
        <v>3234.64</v>
      </c>
      <c r="V201">
        <f t="shared" si="229"/>
        <v>3215.35</v>
      </c>
      <c r="W201" s="40">
        <f t="shared" si="207"/>
        <v>5.9814224555881307E-3</v>
      </c>
      <c r="X201">
        <f t="shared" si="230"/>
        <v>1451</v>
      </c>
      <c r="Y201">
        <f t="shared" si="231"/>
        <v>934</v>
      </c>
      <c r="Z201" s="25">
        <f t="shared" si="208"/>
        <v>5.9956547820708365E-3</v>
      </c>
      <c r="AA201" s="25">
        <f t="shared" si="232"/>
        <v>-1.8582005912171057E-4</v>
      </c>
      <c r="AB201" s="25">
        <f t="shared" si="233"/>
        <v>-2.4116874198969041E-4</v>
      </c>
      <c r="AC201" s="25">
        <f t="shared" si="234"/>
        <v>5.7402537135983695E-3</v>
      </c>
      <c r="AD201" s="25">
        <f t="shared" si="235"/>
        <v>5.3658158771386693E-3</v>
      </c>
      <c r="AE201" s="25">
        <f t="shared" si="236"/>
        <v>-6.1560657844955181E-4</v>
      </c>
      <c r="AF201" s="25">
        <f t="shared" si="209"/>
        <v>5.1246471351489627E-3</v>
      </c>
      <c r="AG201" s="25">
        <f t="shared" si="237"/>
        <v>4.9388270760272832E-3</v>
      </c>
      <c r="AH201" s="25">
        <f t="shared" si="210"/>
        <v>3.7291053997643076E-4</v>
      </c>
      <c r="AI201" s="25">
        <f t="shared" si="211"/>
        <v>-1.9272494479955643E-4</v>
      </c>
      <c r="AJ201" s="25">
        <f t="shared" si="212"/>
        <v>8.5748643683812424E-4</v>
      </c>
      <c r="AK201" s="25">
        <f t="shared" si="213"/>
        <v>3.8157565500621287E-3</v>
      </c>
      <c r="AL201" s="25">
        <f t="shared" si="214"/>
        <v>5.848477650674525E-3</v>
      </c>
      <c r="AM201" s="25">
        <f t="shared" si="215"/>
        <v>3.3630548139242057E-3</v>
      </c>
      <c r="AN201" s="25">
        <f t="shared" si="216"/>
        <v>2.1052827193784296E-4</v>
      </c>
      <c r="AO201" s="40">
        <f t="shared" si="238"/>
        <v>0.10498409331919431</v>
      </c>
      <c r="AP201" s="40">
        <f t="shared" si="239"/>
        <v>0.13668610816544061</v>
      </c>
      <c r="AQ201" s="25">
        <f t="shared" si="217"/>
        <v>-3.0651910643516916E-4</v>
      </c>
      <c r="AR201" s="25">
        <f t="shared" si="218"/>
        <v>1.0983623131487266E-3</v>
      </c>
      <c r="AS201" s="25">
        <f t="shared" si="219"/>
        <v>5.1246471351489627E-3</v>
      </c>
      <c r="AT201" s="28">
        <f t="shared" si="220"/>
        <v>0.75715800636267783</v>
      </c>
      <c r="AU201" s="28">
        <f t="shared" si="221"/>
        <v>0.92817679558013177</v>
      </c>
      <c r="AV201" s="40">
        <f t="shared" si="222"/>
        <v>0.95956454121307688</v>
      </c>
      <c r="AW201" s="25">
        <f t="shared" si="223"/>
        <v>5.1246471351489627E-3</v>
      </c>
      <c r="AX201" s="28">
        <f t="shared" si="224"/>
        <v>0.18403317781234776</v>
      </c>
      <c r="AY201" s="25">
        <f t="shared" si="225"/>
        <v>4.4313631285116829E-3</v>
      </c>
      <c r="AZ201" s="25">
        <f t="shared" si="226"/>
        <v>3.1218860719344696E-3</v>
      </c>
      <c r="BA201" s="25">
        <f t="shared" si="202"/>
        <v>0.78481311166136269</v>
      </c>
      <c r="BB201" s="25">
        <f t="shared" si="203"/>
        <v>-1.6097185733667814E-5</v>
      </c>
      <c r="BC201" s="25">
        <f t="shared" si="204"/>
        <v>-3.9582859324484483E-4</v>
      </c>
      <c r="BD201" s="39">
        <f t="shared" ref="BD201:BD232" si="243">IF(AR200&lt;0,1,0)</f>
        <v>1</v>
      </c>
      <c r="BE201" t="str">
        <f t="shared" si="206"/>
        <v/>
      </c>
      <c r="BF201" t="str">
        <f t="shared" si="240"/>
        <v/>
      </c>
      <c r="BG201" t="str">
        <f t="shared" si="241"/>
        <v/>
      </c>
      <c r="BH201" t="str">
        <f t="shared" ref="BH201:BH210" si="244">IF(B201=4,IF(AV200&lt;0.6,IF(AQ201&gt;=0,IF(K201&lt;1018,2,1),0),IF(AV200&gt;0.85,IF(AQ201&lt;=0,-0.5,0),0)),"")</f>
        <v/>
      </c>
      <c r="BI201" t="str">
        <f t="shared" si="242"/>
        <v/>
      </c>
      <c r="BJ201" s="25" t="str">
        <f t="shared" si="205"/>
        <v/>
      </c>
      <c r="BK201" s="50" t="s">
        <v>212</v>
      </c>
    </row>
    <row r="202" spans="1:63" x14ac:dyDescent="0.25">
      <c r="A202" s="1">
        <f>+A201+1</f>
        <v>42801</v>
      </c>
      <c r="B202" s="41">
        <f t="shared" ref="B202:B214" si="24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95"/>
        <v>3221.9083499999992</v>
      </c>
      <c r="T202" t="str">
        <f t="shared" si="227"/>
        <v>牛</v>
      </c>
      <c r="U202">
        <f t="shared" si="228"/>
        <v>3242.66</v>
      </c>
      <c r="V202">
        <f t="shared" si="229"/>
        <v>3226.87</v>
      </c>
      <c r="W202" s="40">
        <f t="shared" si="207"/>
        <v>4.8813534686918481E-3</v>
      </c>
      <c r="X202">
        <f t="shared" si="230"/>
        <v>1459</v>
      </c>
      <c r="Y202">
        <f t="shared" si="231"/>
        <v>1119</v>
      </c>
      <c r="Z202" s="25">
        <f t="shared" si="208"/>
        <v>4.8842654887513307E-3</v>
      </c>
      <c r="AA202" s="25">
        <f t="shared" si="232"/>
        <v>-3.1855555429756758E-4</v>
      </c>
      <c r="AB202" s="25">
        <f t="shared" si="233"/>
        <v>-7.7100170121168255E-5</v>
      </c>
      <c r="AC202" s="25">
        <f t="shared" si="234"/>
        <v>4.8042532985707034E-3</v>
      </c>
      <c r="AD202" s="25">
        <f t="shared" si="235"/>
        <v>3.0360660122489896E-3</v>
      </c>
      <c r="AE202" s="25">
        <f t="shared" si="236"/>
        <v>-1.845287456443028E-3</v>
      </c>
      <c r="AF202" s="25">
        <f t="shared" si="209"/>
        <v>2.9589658421277491E-3</v>
      </c>
      <c r="AG202" s="25">
        <f t="shared" si="237"/>
        <v>2.6404102878300464E-3</v>
      </c>
      <c r="AH202" s="25">
        <f t="shared" si="210"/>
        <v>-2.6605618273514757E-4</v>
      </c>
      <c r="AI202" s="25">
        <f t="shared" si="211"/>
        <v>6.4319223460050851E-4</v>
      </c>
      <c r="AJ202" s="25">
        <f t="shared" si="212"/>
        <v>7.4210817776732419E-4</v>
      </c>
      <c r="AK202" s="25">
        <f t="shared" si="213"/>
        <v>-3.3722274190849788E-4</v>
      </c>
      <c r="AL202" s="25">
        <f t="shared" si="214"/>
        <v>3.0632918113008894E-3</v>
      </c>
      <c r="AM202" s="25">
        <f t="shared" si="215"/>
        <v>4.4166147364377937E-3</v>
      </c>
      <c r="AN202" s="25">
        <f t="shared" si="216"/>
        <v>-8.3549815078535802E-5</v>
      </c>
      <c r="AO202" s="40">
        <f t="shared" si="238"/>
        <v>0.60202020202020012</v>
      </c>
      <c r="AP202" s="40">
        <f t="shared" si="239"/>
        <v>0.70606060606062349</v>
      </c>
      <c r="AQ202" s="25">
        <f t="shared" si="217"/>
        <v>-1.0522080905930101E-4</v>
      </c>
      <c r="AR202" s="25">
        <f t="shared" si="218"/>
        <v>3.3797383991148173E-3</v>
      </c>
      <c r="AS202" s="25">
        <f t="shared" si="219"/>
        <v>2.9589658421277491E-3</v>
      </c>
      <c r="AT202" s="28">
        <f t="shared" si="220"/>
        <v>0.49191919191917638</v>
      </c>
      <c r="AU202" s="28">
        <f t="shared" si="221"/>
        <v>0.98250524842547227</v>
      </c>
      <c r="AV202" s="40">
        <f t="shared" si="222"/>
        <v>0.98416719442685241</v>
      </c>
      <c r="AW202" s="25">
        <f t="shared" si="223"/>
        <v>2.9589658421277491E-3</v>
      </c>
      <c r="AX202" s="28">
        <f t="shared" si="224"/>
        <v>0.69284357188094237</v>
      </c>
      <c r="AY202" s="25">
        <f t="shared" si="225"/>
        <v>1.5080647145346699E-3</v>
      </c>
      <c r="AZ202" s="25">
        <f t="shared" si="226"/>
        <v>4.3395145663167158E-3</v>
      </c>
      <c r="BA202" s="25">
        <f t="shared" si="202"/>
        <v>0.95956454121307688</v>
      </c>
      <c r="BB202" s="25">
        <f t="shared" si="203"/>
        <v>1.0983623131487266E-3</v>
      </c>
      <c r="BC202" s="25">
        <f t="shared" si="204"/>
        <v>5.1246471351489627E-3</v>
      </c>
      <c r="BD202" s="39">
        <f t="shared" si="243"/>
        <v>0</v>
      </c>
      <c r="BE202">
        <f t="shared" si="206"/>
        <v>0</v>
      </c>
      <c r="BF202">
        <f t="shared" si="240"/>
        <v>0</v>
      </c>
      <c r="BG202" t="str">
        <f t="shared" si="241"/>
        <v/>
      </c>
      <c r="BH202" t="str">
        <f t="shared" si="244"/>
        <v/>
      </c>
      <c r="BI202" t="str">
        <f t="shared" si="242"/>
        <v/>
      </c>
      <c r="BJ202" s="25" t="str">
        <f t="shared" si="205"/>
        <v/>
      </c>
      <c r="BK202" s="50" t="s">
        <v>213</v>
      </c>
    </row>
    <row r="203" spans="1:63" x14ac:dyDescent="0.25">
      <c r="A203" s="1">
        <f>+A202+1</f>
        <v>42802</v>
      </c>
      <c r="B203" s="41">
        <f t="shared" si="245"/>
        <v>3</v>
      </c>
      <c r="C203" s="89">
        <v>3239.7577000000001</v>
      </c>
      <c r="D203" s="89">
        <v>3239.4344000000001</v>
      </c>
      <c r="E203" s="89">
        <v>3238.5839000000001</v>
      </c>
      <c r="F203" s="89">
        <v>3238.8305</v>
      </c>
      <c r="G203" s="89">
        <v>3243.5799000000002</v>
      </c>
      <c r="H203" s="89">
        <v>3244.5713000000001</v>
      </c>
      <c r="I203" s="89">
        <v>3236.5340999999999</v>
      </c>
      <c r="J203" s="89">
        <v>958</v>
      </c>
      <c r="K203" s="89">
        <v>938</v>
      </c>
      <c r="L203" s="89">
        <v>3244.4839000000002</v>
      </c>
      <c r="M203" s="89">
        <v>3242.9614999999999</v>
      </c>
      <c r="N203" s="89">
        <v>3241.1835999999998</v>
      </c>
      <c r="O203" s="89">
        <v>3245.2312999999999</v>
      </c>
      <c r="P203" s="89">
        <v>3230.6579999999999</v>
      </c>
      <c r="Q203" s="89">
        <v>1301</v>
      </c>
      <c r="R203" s="89">
        <v>1418</v>
      </c>
      <c r="S203">
        <f t="shared" si="195"/>
        <v>3226.3462699999995</v>
      </c>
      <c r="T203" t="str">
        <f t="shared" si="227"/>
        <v>牛</v>
      </c>
      <c r="U203">
        <f t="shared" si="228"/>
        <v>3245.2312999999999</v>
      </c>
      <c r="V203">
        <f t="shared" si="229"/>
        <v>3230.6579999999999</v>
      </c>
      <c r="W203" s="40">
        <f t="shared" si="207"/>
        <v>4.500794848708729E-3</v>
      </c>
      <c r="X203">
        <f t="shared" si="230"/>
        <v>1301</v>
      </c>
      <c r="Y203">
        <f t="shared" si="231"/>
        <v>1418</v>
      </c>
      <c r="Z203" s="25">
        <f t="shared" si="208"/>
        <v>4.4982684970545847E-3</v>
      </c>
      <c r="AA203" s="25">
        <f t="shared" si="232"/>
        <v>-8.1833740525254727E-4</v>
      </c>
      <c r="AB203" s="25">
        <f t="shared" si="233"/>
        <v>-1.2480547691777104E-3</v>
      </c>
      <c r="AC203" s="25">
        <f t="shared" si="234"/>
        <v>3.2527400795309262E-3</v>
      </c>
      <c r="AD203" s="25">
        <f t="shared" si="235"/>
        <v>1.6880834492730681E-3</v>
      </c>
      <c r="AE203" s="25">
        <f t="shared" si="236"/>
        <v>-2.8127113994356428E-3</v>
      </c>
      <c r="AF203" s="25">
        <f t="shared" si="209"/>
        <v>4.40028680095308E-4</v>
      </c>
      <c r="AG203" s="25">
        <f t="shared" si="237"/>
        <v>-3.7830872515713415E-4</v>
      </c>
      <c r="AH203" s="25">
        <f t="shared" si="210"/>
        <v>-9.9796392907802476E-5</v>
      </c>
      <c r="AI203" s="25">
        <f t="shared" si="211"/>
        <v>-3.6237669617329385E-4</v>
      </c>
      <c r="AJ203" s="25">
        <f t="shared" si="212"/>
        <v>-2.8623520362990745E-4</v>
      </c>
      <c r="AK203" s="25">
        <f t="shared" si="213"/>
        <v>1.1790841935532201E-3</v>
      </c>
      <c r="AL203" s="25">
        <f t="shared" si="214"/>
        <v>2.4801954678848178E-3</v>
      </c>
      <c r="AM203" s="25">
        <f t="shared" si="215"/>
        <v>4.500794848708729E-3</v>
      </c>
      <c r="AN203" s="25">
        <f t="shared" si="216"/>
        <v>2.7866557226217237E-4</v>
      </c>
      <c r="AO203" s="40">
        <f t="shared" si="238"/>
        <v>0.40108495495946045</v>
      </c>
      <c r="AP203" s="40">
        <f t="shared" si="239"/>
        <v>0.73108794107398678</v>
      </c>
      <c r="AQ203" s="25">
        <f t="shared" si="217"/>
        <v>-4.6933729197815336E-4</v>
      </c>
      <c r="AR203" s="25">
        <f t="shared" si="218"/>
        <v>-1.0177210857198655E-3</v>
      </c>
      <c r="AS203" s="25">
        <f t="shared" si="219"/>
        <v>4.40028680095308E-4</v>
      </c>
      <c r="AT203" s="28">
        <f t="shared" si="220"/>
        <v>0.87664858408402691</v>
      </c>
      <c r="AU203" s="28">
        <f t="shared" si="221"/>
        <v>0.72225233818009149</v>
      </c>
      <c r="AV203" s="40">
        <f t="shared" si="222"/>
        <v>0.72225233818009149</v>
      </c>
      <c r="AW203" s="25">
        <f t="shared" si="223"/>
        <v>4.40028680095308E-4</v>
      </c>
      <c r="AX203" s="28">
        <f t="shared" si="224"/>
        <v>-0.2264620916333521</v>
      </c>
      <c r="AY203" s="25">
        <f t="shared" si="225"/>
        <v>2.1745922298729509E-3</v>
      </c>
      <c r="AZ203" s="25">
        <f t="shared" si="226"/>
        <v>3.2527400795309262E-3</v>
      </c>
      <c r="BA203" s="25">
        <f t="shared" si="202"/>
        <v>0.98416719442685241</v>
      </c>
      <c r="BB203" s="25">
        <f t="shared" si="203"/>
        <v>3.3797383991148173E-3</v>
      </c>
      <c r="BC203" s="25">
        <f t="shared" si="204"/>
        <v>2.9589658421277491E-3</v>
      </c>
      <c r="BD203" s="39">
        <f t="shared" si="243"/>
        <v>0</v>
      </c>
      <c r="BE203" t="str">
        <f t="shared" si="206"/>
        <v/>
      </c>
      <c r="BF203" t="str">
        <f t="shared" si="240"/>
        <v/>
      </c>
      <c r="BG203">
        <f t="shared" si="241"/>
        <v>0</v>
      </c>
      <c r="BH203" t="str">
        <f t="shared" si="244"/>
        <v/>
      </c>
      <c r="BI203" t="str">
        <f t="shared" si="242"/>
        <v/>
      </c>
      <c r="BJ203" s="25" t="str">
        <f t="shared" si="205"/>
        <v/>
      </c>
    </row>
    <row r="204" spans="1:63" x14ac:dyDescent="0.25">
      <c r="A204" s="1">
        <f>+A203+1</f>
        <v>42803</v>
      </c>
      <c r="B204" s="41">
        <f t="shared" si="245"/>
        <v>4</v>
      </c>
      <c r="C204" s="93">
        <v>3230.9416000000001</v>
      </c>
      <c r="D204" s="93">
        <v>3230.0419000000002</v>
      </c>
      <c r="E204" s="93">
        <v>3226.5655000000002</v>
      </c>
      <c r="F204" s="93">
        <v>3225.8024</v>
      </c>
      <c r="G204" s="93">
        <v>3213.0989</v>
      </c>
      <c r="H204" s="93">
        <v>3233.7006999999999</v>
      </c>
      <c r="I204" s="93">
        <v>3205.5488</v>
      </c>
      <c r="J204" s="93">
        <v>930</v>
      </c>
      <c r="K204" s="93">
        <v>1101</v>
      </c>
      <c r="L204" s="93">
        <v>3211.6334999999999</v>
      </c>
      <c r="M204" s="93">
        <v>3211.9083000000001</v>
      </c>
      <c r="N204" s="93">
        <v>3216.5808000000002</v>
      </c>
      <c r="O204" s="93">
        <v>3217.5666999999999</v>
      </c>
      <c r="P204" s="93">
        <v>3205.8863000000001</v>
      </c>
      <c r="Q204" s="93">
        <v>1450</v>
      </c>
      <c r="R204" s="93">
        <v>1418</v>
      </c>
      <c r="S204">
        <f t="shared" si="195"/>
        <v>3230.0331399999991</v>
      </c>
      <c r="T204" t="str">
        <f t="shared" si="227"/>
        <v>牛</v>
      </c>
      <c r="U204">
        <f t="shared" si="228"/>
        <v>3233.7006999999999</v>
      </c>
      <c r="V204">
        <f t="shared" si="229"/>
        <v>3205.5488</v>
      </c>
      <c r="W204" s="40">
        <f t="shared" si="207"/>
        <v>8.7439007805002952E-3</v>
      </c>
      <c r="X204">
        <f t="shared" si="230"/>
        <v>930</v>
      </c>
      <c r="Y204">
        <f t="shared" si="231"/>
        <v>1101</v>
      </c>
      <c r="Z204" s="25">
        <f t="shared" si="208"/>
        <v>8.7132184623825576E-3</v>
      </c>
      <c r="AA204" s="25">
        <f t="shared" si="232"/>
        <v>-3.1649599576607525E-3</v>
      </c>
      <c r="AB204" s="25">
        <f t="shared" si="233"/>
        <v>-5.3082769178615366E-3</v>
      </c>
      <c r="AC204" s="25">
        <f t="shared" si="234"/>
        <v>3.4356238626388714E-3</v>
      </c>
      <c r="AD204" s="25">
        <f t="shared" si="235"/>
        <v>8.5359716423270566E-4</v>
      </c>
      <c r="AE204" s="25">
        <f t="shared" si="236"/>
        <v>-7.8903036162674897E-3</v>
      </c>
      <c r="AF204" s="25">
        <f t="shared" si="209"/>
        <v>-4.4546797536287736E-3</v>
      </c>
      <c r="AG204" s="25">
        <f t="shared" si="237"/>
        <v>-7.6196397112895118E-3</v>
      </c>
      <c r="AH204" s="25">
        <f t="shared" si="210"/>
        <v>-2.7850249294565708E-4</v>
      </c>
      <c r="AI204" s="25">
        <f t="shared" si="211"/>
        <v>-1.3553529565306466E-3</v>
      </c>
      <c r="AJ204" s="25">
        <f t="shared" si="212"/>
        <v>-1.5918862774399873E-3</v>
      </c>
      <c r="AK204" s="25">
        <f t="shared" si="213"/>
        <v>-5.537750918236984E-3</v>
      </c>
      <c r="AL204" s="25">
        <f t="shared" si="214"/>
        <v>8.7439007805002952E-3</v>
      </c>
      <c r="AM204" s="25">
        <f t="shared" si="215"/>
        <v>3.6368018491186784E-3</v>
      </c>
      <c r="AN204" s="25">
        <f t="shared" si="216"/>
        <v>-4.5617464951909264E-4</v>
      </c>
      <c r="AO204" s="40">
        <f t="shared" si="238"/>
        <v>0.90199240548596094</v>
      </c>
      <c r="AP204" s="40">
        <f t="shared" si="239"/>
        <v>1.265804439487211</v>
      </c>
      <c r="AQ204" s="25">
        <f t="shared" si="217"/>
        <v>8.5560274603686335E-5</v>
      </c>
      <c r="AR204" s="25">
        <f t="shared" si="218"/>
        <v>1.5392458141273997E-3</v>
      </c>
      <c r="AS204" s="25">
        <f t="shared" si="219"/>
        <v>-4.4546797536287736E-3</v>
      </c>
      <c r="AT204" s="28">
        <f t="shared" si="220"/>
        <v>0.26819148973959028</v>
      </c>
      <c r="AU204" s="28">
        <f t="shared" si="221"/>
        <v>0.91559364405331189</v>
      </c>
      <c r="AV204" s="40">
        <f t="shared" si="222"/>
        <v>0.39187408309919453</v>
      </c>
      <c r="AW204" s="25">
        <f t="shared" si="223"/>
        <v>-4.4546797536287736E-3</v>
      </c>
      <c r="AX204" s="28">
        <f t="shared" si="224"/>
        <v>0.17573591835720845</v>
      </c>
      <c r="AY204" s="25">
        <f t="shared" si="225"/>
        <v>2.3525526980305552E-3</v>
      </c>
      <c r="AZ204" s="25">
        <f t="shared" si="226"/>
        <v>3.3303432210826118E-3</v>
      </c>
      <c r="BA204" s="25">
        <f t="shared" si="202"/>
        <v>0.72225233818009149</v>
      </c>
      <c r="BB204" s="25">
        <f t="shared" si="203"/>
        <v>-1.0177210857198655E-3</v>
      </c>
      <c r="BC204" s="25">
        <f t="shared" si="204"/>
        <v>4.40028680095308E-4</v>
      </c>
      <c r="BD204" s="39">
        <f t="shared" si="243"/>
        <v>1</v>
      </c>
      <c r="BE204" t="str">
        <f t="shared" si="206"/>
        <v/>
      </c>
      <c r="BF204" t="str">
        <f t="shared" si="240"/>
        <v/>
      </c>
      <c r="BG204" t="str">
        <f t="shared" si="241"/>
        <v/>
      </c>
      <c r="BH204">
        <f t="shared" si="244"/>
        <v>0</v>
      </c>
      <c r="BI204" t="str">
        <f t="shared" si="242"/>
        <v/>
      </c>
      <c r="BJ204" s="25" t="str">
        <f t="shared" si="205"/>
        <v/>
      </c>
    </row>
    <row r="205" spans="1:63" x14ac:dyDescent="0.25">
      <c r="A205" s="1">
        <f>+A204+1</f>
        <v>42804</v>
      </c>
      <c r="B205" s="41">
        <f t="shared" si="245"/>
        <v>5</v>
      </c>
      <c r="C205" s="93">
        <v>3214.7685999999999</v>
      </c>
      <c r="D205" s="93">
        <v>3215.8507</v>
      </c>
      <c r="E205" s="93">
        <v>3218.1154000000001</v>
      </c>
      <c r="F205" s="93">
        <v>3219.6264999999999</v>
      </c>
      <c r="G205" s="93">
        <v>3216.5810999999999</v>
      </c>
      <c r="H205" s="93">
        <v>3221.9443000000001</v>
      </c>
      <c r="I205" s="93">
        <v>3211.6266999999998</v>
      </c>
      <c r="J205" s="93">
        <v>943</v>
      </c>
      <c r="K205" s="93">
        <v>1016</v>
      </c>
      <c r="L205" s="93">
        <v>3217.1583000000001</v>
      </c>
      <c r="M205" s="93">
        <v>3215.8413</v>
      </c>
      <c r="N205" s="93">
        <v>3212.4276</v>
      </c>
      <c r="O205" s="93">
        <v>3219.2067999999999</v>
      </c>
      <c r="P205" s="93">
        <v>3208.5803000000001</v>
      </c>
      <c r="Q205" s="93">
        <v>1344</v>
      </c>
      <c r="R205" s="93">
        <v>1429</v>
      </c>
      <c r="S205">
        <f t="shared" si="195"/>
        <v>3231.7036799999996</v>
      </c>
      <c r="T205" t="str">
        <f t="shared" si="227"/>
        <v>熊</v>
      </c>
      <c r="U205">
        <f t="shared" si="228"/>
        <v>3221.9443000000001</v>
      </c>
      <c r="V205">
        <f t="shared" si="229"/>
        <v>3208.5803000000001</v>
      </c>
      <c r="W205" s="40">
        <f t="shared" si="207"/>
        <v>4.1564320396561532E-3</v>
      </c>
      <c r="X205">
        <f t="shared" si="230"/>
        <v>943</v>
      </c>
      <c r="Y205">
        <f t="shared" si="231"/>
        <v>1429</v>
      </c>
      <c r="Z205" s="25">
        <f t="shared" si="208"/>
        <v>4.1570643684898604E-3</v>
      </c>
      <c r="AA205" s="25">
        <f t="shared" si="232"/>
        <v>-5.6355204335873819E-4</v>
      </c>
      <c r="AB205" s="25">
        <f t="shared" si="233"/>
        <v>-2.9580842038264797E-3</v>
      </c>
      <c r="AC205" s="25">
        <f t="shared" si="234"/>
        <v>1.1983478358297203E-3</v>
      </c>
      <c r="AD205" s="25">
        <f t="shared" si="235"/>
        <v>2.2296172236140567E-3</v>
      </c>
      <c r="AE205" s="25">
        <f t="shared" si="236"/>
        <v>-1.9268148160422867E-3</v>
      </c>
      <c r="AF205" s="25">
        <f t="shared" si="209"/>
        <v>-7.2846698021252919E-4</v>
      </c>
      <c r="AG205" s="25">
        <f t="shared" si="237"/>
        <v>-1.2920190235711428E-3</v>
      </c>
      <c r="AH205" s="25">
        <f t="shared" si="210"/>
        <v>3.3654612712449649E-4</v>
      </c>
      <c r="AI205" s="25">
        <f t="shared" si="211"/>
        <v>1.0405287276950659E-3</v>
      </c>
      <c r="AJ205" s="25">
        <f t="shared" si="212"/>
        <v>1.5099790570881982E-3</v>
      </c>
      <c r="AK205" s="25">
        <f t="shared" si="213"/>
        <v>5.6364531009255752E-4</v>
      </c>
      <c r="AL205" s="25">
        <f t="shared" si="214"/>
        <v>3.2074282992367049E-3</v>
      </c>
      <c r="AM205" s="25">
        <f t="shared" si="215"/>
        <v>3.3064286404744596E-3</v>
      </c>
      <c r="AN205" s="25">
        <f t="shared" si="216"/>
        <v>1.7942908957386197E-4</v>
      </c>
      <c r="AO205" s="40">
        <f t="shared" si="238"/>
        <v>0.30451849267271291</v>
      </c>
      <c r="AP205" s="40">
        <f t="shared" si="239"/>
        <v>0.48016011475539183</v>
      </c>
      <c r="AQ205" s="25">
        <f t="shared" si="217"/>
        <v>-4.0945129808487327E-4</v>
      </c>
      <c r="AR205" s="25">
        <f t="shared" si="218"/>
        <v>-1.4715413798790308E-3</v>
      </c>
      <c r="AS205" s="25">
        <f t="shared" si="219"/>
        <v>-7.2846698021252919E-4</v>
      </c>
      <c r="AT205" s="28">
        <f t="shared" si="220"/>
        <v>0.48018919128478799</v>
      </c>
      <c r="AU205" s="28">
        <f t="shared" si="221"/>
        <v>0.36204771091139687</v>
      </c>
      <c r="AV205" s="40">
        <f t="shared" si="222"/>
        <v>0.28788536366356593</v>
      </c>
      <c r="AW205" s="25">
        <f t="shared" si="223"/>
        <v>-7.2846698021252919E-4</v>
      </c>
      <c r="AX205" s="28">
        <f t="shared" si="224"/>
        <v>-0.35398832684825338</v>
      </c>
      <c r="AY205" s="25">
        <f t="shared" si="225"/>
        <v>1.5414563857153239E-3</v>
      </c>
      <c r="AZ205" s="25">
        <f t="shared" si="226"/>
        <v>1.1983478358297203E-3</v>
      </c>
      <c r="BA205" s="25">
        <f t="shared" si="202"/>
        <v>0.39187408309919453</v>
      </c>
      <c r="BB205" s="25">
        <f t="shared" si="203"/>
        <v>1.5392458141273997E-3</v>
      </c>
      <c r="BC205" s="25">
        <f t="shared" si="204"/>
        <v>-4.4546797536287736E-3</v>
      </c>
      <c r="BD205" s="39">
        <f t="shared" si="243"/>
        <v>0</v>
      </c>
      <c r="BE205" t="str">
        <f t="shared" si="206"/>
        <v/>
      </c>
      <c r="BF205" t="str">
        <f t="shared" si="240"/>
        <v/>
      </c>
      <c r="BG205" t="str">
        <f t="shared" si="241"/>
        <v/>
      </c>
      <c r="BH205" t="str">
        <f t="shared" si="244"/>
        <v/>
      </c>
      <c r="BI205">
        <f t="shared" si="242"/>
        <v>1</v>
      </c>
      <c r="BJ205" s="25">
        <f t="shared" si="205"/>
        <v>-1.4715413798790308E-3</v>
      </c>
    </row>
    <row r="206" spans="1:63" x14ac:dyDescent="0.25">
      <c r="A206" s="1">
        <v>42807</v>
      </c>
      <c r="B206" s="41">
        <f t="shared" si="245"/>
        <v>1</v>
      </c>
      <c r="C206" s="93">
        <v>3207.1464000000001</v>
      </c>
      <c r="D206" s="93">
        <v>3206.8425000000002</v>
      </c>
      <c r="E206" s="93">
        <v>3203.7483999999999</v>
      </c>
      <c r="F206" s="93">
        <v>3200.0214000000001</v>
      </c>
      <c r="G206" s="93">
        <v>3226.5092</v>
      </c>
      <c r="H206" s="93">
        <v>3226.9486999999999</v>
      </c>
      <c r="I206" s="93">
        <v>3193.1565000000001</v>
      </c>
      <c r="J206" s="93">
        <v>1129</v>
      </c>
      <c r="K206" s="93">
        <v>945</v>
      </c>
      <c r="L206" s="93">
        <v>3226.9405999999999</v>
      </c>
      <c r="M206" s="93">
        <v>3225.1354999999999</v>
      </c>
      <c r="N206" s="93">
        <v>3237.0228000000002</v>
      </c>
      <c r="O206" s="93">
        <v>3237.0428000000002</v>
      </c>
      <c r="P206" s="93">
        <v>3223.6199000000001</v>
      </c>
      <c r="Q206" s="93">
        <v>1500</v>
      </c>
      <c r="R206" s="93">
        <v>1315</v>
      </c>
      <c r="S206">
        <f t="shared" si="195"/>
        <v>3232.4900599999996</v>
      </c>
      <c r="T206" t="str">
        <f t="shared" si="227"/>
        <v>熊</v>
      </c>
      <c r="U206">
        <f t="shared" si="228"/>
        <v>3237.0428000000002</v>
      </c>
      <c r="V206">
        <f t="shared" si="229"/>
        <v>3193.1565000000001</v>
      </c>
      <c r="W206" s="40">
        <f t="shared" si="207"/>
        <v>1.3650270977458998E-2</v>
      </c>
      <c r="X206">
        <f t="shared" si="230"/>
        <v>1500</v>
      </c>
      <c r="Y206">
        <f t="shared" si="231"/>
        <v>945</v>
      </c>
      <c r="Z206" s="25">
        <f t="shared" si="208"/>
        <v>1.368390915986876E-2</v>
      </c>
      <c r="AA206" s="25">
        <f t="shared" si="232"/>
        <v>-1.6453431929963815E-3</v>
      </c>
      <c r="AB206" s="25">
        <f t="shared" si="233"/>
        <v>-6.1784977897566246E-6</v>
      </c>
      <c r="AC206" s="25">
        <f t="shared" si="234"/>
        <v>1.3644092479669162E-2</v>
      </c>
      <c r="AD206" s="25">
        <f t="shared" si="235"/>
        <v>9.278627166542151E-3</v>
      </c>
      <c r="AE206" s="25">
        <f t="shared" si="236"/>
        <v>-4.3716438109168143E-3</v>
      </c>
      <c r="AF206" s="25">
        <f t="shared" si="209"/>
        <v>9.2724486687524414E-3</v>
      </c>
      <c r="AG206" s="25">
        <f t="shared" si="237"/>
        <v>7.6271054757558673E-3</v>
      </c>
      <c r="AH206" s="25">
        <f t="shared" si="210"/>
        <v>-9.4761623372086138E-5</v>
      </c>
      <c r="AI206" s="25">
        <f t="shared" si="211"/>
        <v>-1.0600705281293013E-3</v>
      </c>
      <c r="AJ206" s="25">
        <f t="shared" si="212"/>
        <v>-2.2240725260803014E-3</v>
      </c>
      <c r="AK206" s="25">
        <f t="shared" si="213"/>
        <v>6.0192399672439733E-3</v>
      </c>
      <c r="AL206" s="25">
        <f t="shared" si="214"/>
        <v>1.0527089826914615E-2</v>
      </c>
      <c r="AM206" s="25">
        <f t="shared" si="215"/>
        <v>4.1552763042929106E-3</v>
      </c>
      <c r="AN206" s="25">
        <f t="shared" si="216"/>
        <v>1.3369593442641333E-4</v>
      </c>
      <c r="AO206" s="40">
        <f t="shared" si="238"/>
        <v>0.41399790484194843</v>
      </c>
      <c r="AP206" s="40">
        <f t="shared" si="239"/>
        <v>0.57028249122578611</v>
      </c>
      <c r="AQ206" s="25">
        <f t="shared" si="217"/>
        <v>-5.5954084208527236E-4</v>
      </c>
      <c r="AR206" s="25">
        <f t="shared" si="218"/>
        <v>3.119512767082088E-3</v>
      </c>
      <c r="AS206" s="25">
        <f t="shared" si="219"/>
        <v>9.2724486687524414E-3</v>
      </c>
      <c r="AT206" s="28">
        <f t="shared" si="220"/>
        <v>0.98699404004474545</v>
      </c>
      <c r="AU206" s="28">
        <f t="shared" si="221"/>
        <v>0.99851000901444686</v>
      </c>
      <c r="AV206" s="40">
        <f t="shared" si="222"/>
        <v>0.99954427691557546</v>
      </c>
      <c r="AW206" s="25">
        <f t="shared" si="223"/>
        <v>9.2724486687524414E-3</v>
      </c>
      <c r="AX206" s="28">
        <f t="shared" si="224"/>
        <v>0.22973456408948253</v>
      </c>
      <c r="AY206" s="25">
        <f t="shared" si="225"/>
        <v>1.0390883778160696E-2</v>
      </c>
      <c r="AZ206" s="25">
        <f t="shared" si="226"/>
        <v>4.1490978065031785E-3</v>
      </c>
      <c r="BA206" s="25">
        <f t="shared" si="202"/>
        <v>0.28788536366356593</v>
      </c>
      <c r="BB206" s="25">
        <f t="shared" si="203"/>
        <v>-1.4715413798790308E-3</v>
      </c>
      <c r="BC206" s="25">
        <f t="shared" si="204"/>
        <v>-7.2846698021252919E-4</v>
      </c>
      <c r="BD206" s="39">
        <f t="shared" si="243"/>
        <v>1</v>
      </c>
      <c r="BE206" t="str">
        <f t="shared" si="206"/>
        <v/>
      </c>
      <c r="BF206" t="str">
        <f t="shared" si="240"/>
        <v/>
      </c>
      <c r="BG206" t="str">
        <f t="shared" si="241"/>
        <v/>
      </c>
      <c r="BH206" t="str">
        <f t="shared" si="244"/>
        <v/>
      </c>
      <c r="BI206" t="str">
        <f t="shared" si="242"/>
        <v/>
      </c>
      <c r="BJ206" s="25" t="str">
        <f t="shared" si="205"/>
        <v/>
      </c>
    </row>
    <row r="207" spans="1:63" x14ac:dyDescent="0.25">
      <c r="A207" s="1">
        <v>42808</v>
      </c>
      <c r="B207" s="41">
        <f t="shared" si="245"/>
        <v>2</v>
      </c>
      <c r="C207" s="93">
        <v>3235.0154000000002</v>
      </c>
      <c r="D207" s="93">
        <v>3235.2644</v>
      </c>
      <c r="E207" s="93">
        <v>3239.2676999999999</v>
      </c>
      <c r="F207" s="93">
        <v>3242.4191999999998</v>
      </c>
      <c r="G207" s="93">
        <v>3240.8924999999999</v>
      </c>
      <c r="H207" s="93">
        <v>3246.0938999999998</v>
      </c>
      <c r="I207" s="93">
        <v>3234.6795000000002</v>
      </c>
      <c r="J207" s="93">
        <v>1046</v>
      </c>
      <c r="K207" s="93">
        <v>931</v>
      </c>
      <c r="L207" s="93">
        <v>3241.2948999999999</v>
      </c>
      <c r="M207" s="93">
        <v>3240.7914999999998</v>
      </c>
      <c r="N207" s="93">
        <v>3238.6205</v>
      </c>
      <c r="O207" s="93">
        <v>3241.9263999999998</v>
      </c>
      <c r="P207" s="93">
        <v>3231.6268</v>
      </c>
      <c r="Q207" s="93">
        <v>1354</v>
      </c>
      <c r="R207" s="93">
        <v>1432</v>
      </c>
      <c r="S207">
        <f t="shared" si="195"/>
        <v>3233.4996999999994</v>
      </c>
      <c r="T207" t="str">
        <f t="shared" si="227"/>
        <v>牛</v>
      </c>
      <c r="U207">
        <f t="shared" si="228"/>
        <v>3246.0938999999998</v>
      </c>
      <c r="V207">
        <f t="shared" si="229"/>
        <v>3231.6268</v>
      </c>
      <c r="W207" s="40">
        <f t="shared" si="207"/>
        <v>4.466732890659731E-3</v>
      </c>
      <c r="X207">
        <f t="shared" si="230"/>
        <v>1046</v>
      </c>
      <c r="Y207">
        <f t="shared" si="231"/>
        <v>1432</v>
      </c>
      <c r="Z207" s="25">
        <f t="shared" si="208"/>
        <v>4.4720343526030342E-3</v>
      </c>
      <c r="AA207" s="25">
        <f t="shared" si="232"/>
        <v>-6.203301038526809E-4</v>
      </c>
      <c r="AB207" s="25">
        <f t="shared" si="233"/>
        <v>-2.3049290524373499E-3</v>
      </c>
      <c r="AC207" s="25">
        <f t="shared" si="234"/>
        <v>2.1618038382223907E-3</v>
      </c>
      <c r="AD207" s="25">
        <f t="shared" si="235"/>
        <v>3.4187082109711068E-3</v>
      </c>
      <c r="AE207" s="25">
        <f t="shared" si="236"/>
        <v>-1.0480246796885108E-3</v>
      </c>
      <c r="AF207" s="25">
        <f t="shared" si="209"/>
        <v>1.1137791585338484E-3</v>
      </c>
      <c r="AG207" s="25">
        <f t="shared" si="237"/>
        <v>4.9344905468127781E-4</v>
      </c>
      <c r="AH207" s="25">
        <f t="shared" si="210"/>
        <v>7.6967305223009312E-5</v>
      </c>
      <c r="AI207" s="25">
        <f t="shared" si="211"/>
        <v>1.3135973653851331E-3</v>
      </c>
      <c r="AJ207" s="25">
        <f t="shared" si="212"/>
        <v>2.2860294797300194E-3</v>
      </c>
      <c r="AK207" s="25">
        <f t="shared" si="213"/>
        <v>1.815066459945175E-3</v>
      </c>
      <c r="AL207" s="25">
        <f t="shared" si="214"/>
        <v>3.5225461833928531E-3</v>
      </c>
      <c r="AM207" s="25">
        <f t="shared" si="215"/>
        <v>3.1820573253976427E-3</v>
      </c>
      <c r="AN207" s="25">
        <f t="shared" si="216"/>
        <v>1.2415562083780478E-4</v>
      </c>
      <c r="AO207" s="40">
        <f t="shared" si="238"/>
        <v>2.942774039809783E-2</v>
      </c>
      <c r="AP207" s="40">
        <f t="shared" si="239"/>
        <v>0.20529331370900522</v>
      </c>
      <c r="AQ207" s="25">
        <f t="shared" si="217"/>
        <v>-1.5532036136146034E-4</v>
      </c>
      <c r="AR207" s="25">
        <f t="shared" si="218"/>
        <v>-8.2544292224905286E-4</v>
      </c>
      <c r="AS207" s="25">
        <f t="shared" si="219"/>
        <v>1.1137791585338484E-3</v>
      </c>
      <c r="AT207" s="28">
        <f t="shared" si="220"/>
        <v>0.54431244743481244</v>
      </c>
      <c r="AU207" s="28">
        <f t="shared" si="221"/>
        <v>0.6790263699561252</v>
      </c>
      <c r="AV207" s="40">
        <f t="shared" si="222"/>
        <v>0.48342100351833223</v>
      </c>
      <c r="AW207" s="25">
        <f t="shared" si="223"/>
        <v>1.1137791585338484E-3</v>
      </c>
      <c r="AX207" s="28">
        <f t="shared" si="224"/>
        <v>-0.18486082214126578</v>
      </c>
      <c r="AY207" s="25">
        <f t="shared" si="225"/>
        <v>1.9189044323670455E-3</v>
      </c>
      <c r="AZ207" s="25">
        <f t="shared" si="226"/>
        <v>2.1618038382223907E-3</v>
      </c>
      <c r="BA207" s="25">
        <f t="shared" ref="BA207:BA238" si="246">AV206</f>
        <v>0.99954427691557546</v>
      </c>
      <c r="BB207" s="25">
        <f t="shared" ref="BB207:BB238" si="247">AR206</f>
        <v>3.119512767082088E-3</v>
      </c>
      <c r="BC207" s="25">
        <f t="shared" ref="BC207:BC238" si="248">AS206</f>
        <v>9.2724486687524414E-3</v>
      </c>
      <c r="BD207" s="39">
        <f t="shared" si="243"/>
        <v>0</v>
      </c>
      <c r="BE207">
        <f t="shared" si="206"/>
        <v>0</v>
      </c>
      <c r="BF207">
        <f t="shared" si="240"/>
        <v>0</v>
      </c>
      <c r="BG207" t="str">
        <f t="shared" si="241"/>
        <v/>
      </c>
      <c r="BH207" t="str">
        <f t="shared" si="244"/>
        <v/>
      </c>
      <c r="BI207" t="str">
        <f t="shared" si="242"/>
        <v/>
      </c>
      <c r="BJ207" s="25" t="str">
        <f t="shared" si="205"/>
        <v/>
      </c>
    </row>
    <row r="208" spans="1:63" x14ac:dyDescent="0.25">
      <c r="A208" s="1">
        <v>42809</v>
      </c>
      <c r="B208" s="41">
        <f t="shared" si="245"/>
        <v>3</v>
      </c>
      <c r="C208" s="93">
        <v>3233.45</v>
      </c>
      <c r="D208" s="93">
        <v>3232.26</v>
      </c>
      <c r="E208" s="93">
        <v>3233.75</v>
      </c>
      <c r="F208" s="93">
        <v>3233.16</v>
      </c>
      <c r="G208" s="93">
        <v>3241.52</v>
      </c>
      <c r="H208" s="93">
        <v>3243.56</v>
      </c>
      <c r="I208" s="93">
        <v>3227.74</v>
      </c>
      <c r="J208" s="93">
        <v>1118</v>
      </c>
      <c r="K208" s="93">
        <v>945</v>
      </c>
      <c r="L208" s="93">
        <v>3241.78</v>
      </c>
      <c r="M208" s="93">
        <v>3240.61</v>
      </c>
      <c r="N208" s="93">
        <v>3241.76</v>
      </c>
      <c r="O208" s="93">
        <v>3242.84</v>
      </c>
      <c r="P208" s="93">
        <v>3233.06</v>
      </c>
      <c r="Q208" s="93">
        <v>1303</v>
      </c>
      <c r="R208" s="93">
        <v>1336</v>
      </c>
      <c r="S208">
        <f t="shared" si="195"/>
        <v>3234.5347250000004</v>
      </c>
      <c r="T208" t="str">
        <f t="shared" si="227"/>
        <v>牛</v>
      </c>
      <c r="U208">
        <f t="shared" si="228"/>
        <v>3243.56</v>
      </c>
      <c r="V208">
        <f t="shared" si="229"/>
        <v>3227.74</v>
      </c>
      <c r="W208" s="40">
        <f t="shared" si="207"/>
        <v>4.8892901008927396E-3</v>
      </c>
      <c r="X208">
        <f t="shared" si="230"/>
        <v>1118</v>
      </c>
      <c r="Y208">
        <f t="shared" si="231"/>
        <v>945</v>
      </c>
      <c r="Z208" s="25">
        <f t="shared" si="208"/>
        <v>4.8926069677898733E-3</v>
      </c>
      <c r="AA208" s="25">
        <f t="shared" si="232"/>
        <v>-1.5977888683361692E-3</v>
      </c>
      <c r="AB208" s="25">
        <f t="shared" si="233"/>
        <v>-5.5509983970575608E-4</v>
      </c>
      <c r="AC208" s="25">
        <f t="shared" si="234"/>
        <v>4.3341902611870433E-3</v>
      </c>
      <c r="AD208" s="25">
        <f t="shared" si="235"/>
        <v>3.1218133709125166E-3</v>
      </c>
      <c r="AE208" s="25">
        <f t="shared" si="236"/>
        <v>-1.7674767299803488E-3</v>
      </c>
      <c r="AF208" s="25">
        <f t="shared" si="209"/>
        <v>2.5667135312068324E-3</v>
      </c>
      <c r="AG208" s="25">
        <f t="shared" si="237"/>
        <v>9.689246628705265E-4</v>
      </c>
      <c r="AH208" s="25">
        <f t="shared" si="210"/>
        <v>-3.6809569666315374E-4</v>
      </c>
      <c r="AI208" s="25">
        <f t="shared" si="211"/>
        <v>9.2775853604492271E-5</v>
      </c>
      <c r="AJ208" s="25">
        <f t="shared" si="212"/>
        <v>-8.969150766610866E-5</v>
      </c>
      <c r="AK208" s="25">
        <f t="shared" si="213"/>
        <v>2.4926769324142414E-3</v>
      </c>
      <c r="AL208" s="25">
        <f t="shared" si="214"/>
        <v>4.8892901008927396E-3</v>
      </c>
      <c r="AM208" s="25">
        <f t="shared" si="215"/>
        <v>3.0204318890813286E-3</v>
      </c>
      <c r="AN208" s="25">
        <f t="shared" si="216"/>
        <v>8.0206067940675666E-5</v>
      </c>
      <c r="AO208" s="40">
        <f t="shared" si="238"/>
        <v>0.36093552465233736</v>
      </c>
      <c r="AP208" s="40">
        <f t="shared" si="239"/>
        <v>0.68776864728192788</v>
      </c>
      <c r="AQ208" s="25">
        <f t="shared" si="217"/>
        <v>-3.6097797655030558E-4</v>
      </c>
      <c r="AR208" s="25">
        <f t="shared" si="218"/>
        <v>-6.1694691480241661E-6</v>
      </c>
      <c r="AS208" s="25">
        <f t="shared" si="219"/>
        <v>2.5667135312068324E-3</v>
      </c>
      <c r="AT208" s="28">
        <f t="shared" si="220"/>
        <v>0.87104930467762687</v>
      </c>
      <c r="AU208" s="28">
        <f t="shared" si="221"/>
        <v>0.88957055214724901</v>
      </c>
      <c r="AV208" s="40">
        <f t="shared" si="222"/>
        <v>0.88621997471556835</v>
      </c>
      <c r="AW208" s="25">
        <f t="shared" si="223"/>
        <v>2.5667135312068324E-3</v>
      </c>
      <c r="AX208" s="28">
        <f t="shared" si="224"/>
        <v>-1.2642225031593934E-3</v>
      </c>
      <c r="AY208" s="25">
        <f t="shared" si="225"/>
        <v>4.2601536623945403E-3</v>
      </c>
      <c r="AZ208" s="25">
        <f t="shared" si="226"/>
        <v>2.6873350103269297E-3</v>
      </c>
      <c r="BA208" s="25">
        <f t="shared" si="246"/>
        <v>0.48342100351833223</v>
      </c>
      <c r="BB208" s="25">
        <f t="shared" si="247"/>
        <v>-8.2544292224905286E-4</v>
      </c>
      <c r="BC208" s="25">
        <f t="shared" si="248"/>
        <v>1.1137791585338484E-3</v>
      </c>
      <c r="BD208" s="39">
        <f t="shared" si="243"/>
        <v>1</v>
      </c>
      <c r="BE208" t="str">
        <f t="shared" si="206"/>
        <v/>
      </c>
      <c r="BF208" t="str">
        <f t="shared" si="240"/>
        <v/>
      </c>
      <c r="BG208">
        <f t="shared" si="241"/>
        <v>0.5</v>
      </c>
      <c r="BH208" t="str">
        <f t="shared" si="244"/>
        <v/>
      </c>
      <c r="BI208" t="str">
        <f t="shared" si="242"/>
        <v/>
      </c>
      <c r="BJ208" s="25">
        <f t="shared" si="205"/>
        <v>-3.0847345740120831E-6</v>
      </c>
    </row>
    <row r="209" spans="1:63" x14ac:dyDescent="0.25">
      <c r="A209" s="1">
        <v>42810</v>
      </c>
      <c r="B209" s="41">
        <f t="shared" si="245"/>
        <v>4</v>
      </c>
      <c r="C209" s="93">
        <v>3253.4501</v>
      </c>
      <c r="D209" s="93">
        <v>3255.1612</v>
      </c>
      <c r="E209" s="93">
        <v>3259.1979000000001</v>
      </c>
      <c r="F209" s="93">
        <v>3263.6039000000001</v>
      </c>
      <c r="G209" s="93">
        <v>3263.0517</v>
      </c>
      <c r="H209" s="93">
        <v>3267.2854000000002</v>
      </c>
      <c r="I209" s="93">
        <v>3247.1628000000001</v>
      </c>
      <c r="J209" s="93">
        <v>947</v>
      </c>
      <c r="K209" s="93">
        <v>930</v>
      </c>
      <c r="L209" s="93">
        <v>3265.0990999999999</v>
      </c>
      <c r="M209" s="93">
        <v>3264.2988999999998</v>
      </c>
      <c r="N209" s="93">
        <v>3269.5410000000002</v>
      </c>
      <c r="O209" s="93">
        <v>3269.5644000000002</v>
      </c>
      <c r="P209" s="93">
        <v>3261.7936</v>
      </c>
      <c r="Q209" s="93">
        <v>1500</v>
      </c>
      <c r="R209" s="93">
        <v>1347</v>
      </c>
      <c r="S209">
        <f t="shared" si="195"/>
        <v>3235.9737250000007</v>
      </c>
      <c r="T209" t="str">
        <f t="shared" si="227"/>
        <v>牛</v>
      </c>
      <c r="U209">
        <f t="shared" si="228"/>
        <v>3269.5644000000002</v>
      </c>
      <c r="V209">
        <f t="shared" si="229"/>
        <v>3247.1628000000001</v>
      </c>
      <c r="W209" s="40">
        <f t="shared" si="207"/>
        <v>6.87513457333411E-3</v>
      </c>
      <c r="X209">
        <f t="shared" si="230"/>
        <v>1500</v>
      </c>
      <c r="Y209">
        <f t="shared" si="231"/>
        <v>930</v>
      </c>
      <c r="Z209" s="25">
        <f t="shared" si="208"/>
        <v>6.8854905750668017E-3</v>
      </c>
      <c r="AA209" s="25">
        <f t="shared" si="232"/>
        <v>3.599610310549361E-3</v>
      </c>
      <c r="AB209" s="25">
        <f t="shared" si="233"/>
        <v>-7.1569422936993011E-6</v>
      </c>
      <c r="AC209" s="25">
        <f t="shared" si="234"/>
        <v>6.8679776310405184E-3</v>
      </c>
      <c r="AD209" s="25">
        <f t="shared" si="235"/>
        <v>4.9407625203597896E-3</v>
      </c>
      <c r="AE209" s="25">
        <f t="shared" si="236"/>
        <v>-1.9343720529743258E-3</v>
      </c>
      <c r="AF209" s="25">
        <f t="shared" si="209"/>
        <v>4.9336055780660774E-3</v>
      </c>
      <c r="AG209" s="25">
        <f t="shared" si="237"/>
        <v>8.5332158886154176E-3</v>
      </c>
      <c r="AH209" s="25">
        <f t="shared" si="210"/>
        <v>5.2579573753967291E-4</v>
      </c>
      <c r="AI209" s="25">
        <f t="shared" si="211"/>
        <v>1.7651196540465332E-3</v>
      </c>
      <c r="AJ209" s="25">
        <f t="shared" si="212"/>
        <v>3.1160730649277884E-3</v>
      </c>
      <c r="AK209" s="25">
        <f t="shared" si="213"/>
        <v>2.9468592944578748E-3</v>
      </c>
      <c r="AL209" s="25">
        <f t="shared" si="214"/>
        <v>6.1778567829415161E-3</v>
      </c>
      <c r="AM209" s="25">
        <f t="shared" si="215"/>
        <v>2.3795368946699321E-3</v>
      </c>
      <c r="AN209" s="25">
        <f t="shared" si="216"/>
        <v>6.272526875844151E-4</v>
      </c>
      <c r="AO209" s="40">
        <f t="shared" si="238"/>
        <v>0.31244968344050533</v>
      </c>
      <c r="AP209" s="40">
        <f t="shared" si="239"/>
        <v>-0.26849413097710051</v>
      </c>
      <c r="AQ209" s="25">
        <f t="shared" si="217"/>
        <v>-2.451068242451155E-4</v>
      </c>
      <c r="AR209" s="25">
        <f t="shared" si="218"/>
        <v>1.3594935960238612E-3</v>
      </c>
      <c r="AS209" s="25">
        <f t="shared" si="219"/>
        <v>4.9336055780660774E-3</v>
      </c>
      <c r="AT209" s="28">
        <f t="shared" si="220"/>
        <v>0.78960472304770779</v>
      </c>
      <c r="AU209" s="28">
        <f t="shared" si="221"/>
        <v>0.99698872702938734</v>
      </c>
      <c r="AV209" s="40">
        <f t="shared" si="222"/>
        <v>0.998955431754873</v>
      </c>
      <c r="AW209" s="25">
        <f t="shared" si="223"/>
        <v>4.9336055780660774E-3</v>
      </c>
      <c r="AX209" s="28">
        <f t="shared" si="224"/>
        <v>0.19828494393258655</v>
      </c>
      <c r="AY209" s="25">
        <f t="shared" si="225"/>
        <v>4.8812313474322537E-3</v>
      </c>
      <c r="AZ209" s="25">
        <f t="shared" si="226"/>
        <v>2.3723799523762508E-3</v>
      </c>
      <c r="BA209" s="25">
        <f t="shared" si="246"/>
        <v>0.88621997471556835</v>
      </c>
      <c r="BB209" s="25">
        <f t="shared" si="247"/>
        <v>-6.1694691480241661E-6</v>
      </c>
      <c r="BC209" s="25">
        <f t="shared" si="248"/>
        <v>2.5667135312068324E-3</v>
      </c>
      <c r="BD209" s="39">
        <f t="shared" si="243"/>
        <v>1</v>
      </c>
      <c r="BE209" t="str">
        <f t="shared" si="206"/>
        <v/>
      </c>
      <c r="BF209" t="str">
        <f t="shared" si="240"/>
        <v/>
      </c>
      <c r="BG209" t="str">
        <f t="shared" si="241"/>
        <v/>
      </c>
      <c r="BH209">
        <f t="shared" si="244"/>
        <v>-0.5</v>
      </c>
      <c r="BI209" t="str">
        <f t="shared" si="242"/>
        <v/>
      </c>
      <c r="BJ209" s="25">
        <f t="shared" si="205"/>
        <v>-6.7974679801193058E-4</v>
      </c>
    </row>
    <row r="210" spans="1:63" x14ac:dyDescent="0.25">
      <c r="A210" s="1">
        <v>42811</v>
      </c>
      <c r="B210" s="41">
        <f t="shared" si="24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95"/>
        <v>3238.0091350000002</v>
      </c>
      <c r="T210" t="str">
        <f t="shared" si="227"/>
        <v>牛</v>
      </c>
      <c r="U210">
        <f t="shared" si="228"/>
        <v>3274.1903000000002</v>
      </c>
      <c r="V210">
        <f t="shared" si="229"/>
        <v>3232.5209</v>
      </c>
      <c r="W210" s="40">
        <f t="shared" si="207"/>
        <v>1.2808304651090124E-2</v>
      </c>
      <c r="X210">
        <f t="shared" si="230"/>
        <v>930</v>
      </c>
      <c r="Y210">
        <f t="shared" si="231"/>
        <v>1453</v>
      </c>
      <c r="Z210" s="25">
        <f t="shared" si="208"/>
        <v>1.2735666323794147E-2</v>
      </c>
      <c r="AA210" s="25">
        <f t="shared" si="232"/>
        <v>7.1100909031228962E-4</v>
      </c>
      <c r="AB210" s="25">
        <f t="shared" si="233"/>
        <v>-1.1327493155116634E-2</v>
      </c>
      <c r="AC210" s="25">
        <f t="shared" si="234"/>
        <v>1.4808114959733764E-3</v>
      </c>
      <c r="AD210" s="25">
        <f t="shared" si="235"/>
        <v>7.099847033453791E-4</v>
      </c>
      <c r="AE210" s="25">
        <f t="shared" si="236"/>
        <v>-1.2098319947744686E-2</v>
      </c>
      <c r="AF210" s="25">
        <f t="shared" si="209"/>
        <v>-1.0617508451771396E-2</v>
      </c>
      <c r="AG210" s="25">
        <f t="shared" si="237"/>
        <v>-9.9064993614591569E-3</v>
      </c>
      <c r="AH210" s="25">
        <f t="shared" si="210"/>
        <v>4.5141409752407609E-5</v>
      </c>
      <c r="AI210" s="25">
        <f t="shared" si="211"/>
        <v>-1.590961629621739E-4</v>
      </c>
      <c r="AJ210" s="25">
        <f t="shared" si="212"/>
        <v>-9.0053377178922836E-4</v>
      </c>
      <c r="AK210" s="25">
        <f t="shared" si="213"/>
        <v>-3.2782394819491482E-3</v>
      </c>
      <c r="AL210" s="25">
        <f t="shared" si="214"/>
        <v>4.369357756337274E-3</v>
      </c>
      <c r="AM210" s="25">
        <f t="shared" si="215"/>
        <v>9.7004841940603707E-3</v>
      </c>
      <c r="AN210" s="25">
        <f t="shared" si="216"/>
        <v>0</v>
      </c>
      <c r="AO210" s="40">
        <f t="shared" si="238"/>
        <v>0.83721076855178922</v>
      </c>
      <c r="AP210" s="40">
        <f t="shared" si="239"/>
        <v>0.67430244695234798</v>
      </c>
      <c r="AQ210" s="25">
        <f t="shared" si="217"/>
        <v>5.2988602007705658E-4</v>
      </c>
      <c r="AR210" s="25">
        <f t="shared" si="218"/>
        <v>-7.3392689698221882E-3</v>
      </c>
      <c r="AS210" s="25">
        <f t="shared" si="219"/>
        <v>-1.0617508451771396E-2</v>
      </c>
      <c r="AT210" s="28">
        <f t="shared" si="220"/>
        <v>8.7054900559738482E-2</v>
      </c>
      <c r="AU210" s="28">
        <f t="shared" si="221"/>
        <v>0.15202668393125068</v>
      </c>
      <c r="AV210" s="40">
        <f t="shared" si="222"/>
        <v>0.11495965864639496</v>
      </c>
      <c r="AW210" s="25">
        <f t="shared" si="223"/>
        <v>-1.0617508451771396E-2</v>
      </c>
      <c r="AX210" s="28">
        <f t="shared" si="224"/>
        <v>-0.57228805790339854</v>
      </c>
      <c r="AY210" s="25">
        <f t="shared" si="225"/>
        <v>3.8113357104258206E-4</v>
      </c>
      <c r="AZ210" s="25">
        <f t="shared" si="226"/>
        <v>1.4808114959733764E-3</v>
      </c>
      <c r="BA210" s="25">
        <f t="shared" si="246"/>
        <v>0.998955431754873</v>
      </c>
      <c r="BB210" s="25">
        <f t="shared" si="247"/>
        <v>1.3594935960238612E-3</v>
      </c>
      <c r="BC210" s="25">
        <f t="shared" si="248"/>
        <v>4.9336055780660774E-3</v>
      </c>
      <c r="BD210" s="39">
        <f t="shared" si="243"/>
        <v>0</v>
      </c>
      <c r="BE210" t="str">
        <f t="shared" si="206"/>
        <v/>
      </c>
      <c r="BF210" t="str">
        <f t="shared" si="240"/>
        <v/>
      </c>
      <c r="BG210" t="str">
        <f t="shared" si="241"/>
        <v/>
      </c>
      <c r="BH210" t="str">
        <f t="shared" si="244"/>
        <v/>
      </c>
      <c r="BI210">
        <f t="shared" si="242"/>
        <v>0</v>
      </c>
      <c r="BJ210" s="25" t="str">
        <f t="shared" si="205"/>
        <v/>
      </c>
    </row>
    <row r="211" spans="1:63" x14ac:dyDescent="0.25">
      <c r="A211" s="1">
        <v>42814</v>
      </c>
      <c r="B211" s="41">
        <f t="shared" si="24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95"/>
        <v>3239.7647249999995</v>
      </c>
      <c r="T211" t="str">
        <f t="shared" si="227"/>
        <v>熊</v>
      </c>
      <c r="U211">
        <f t="shared" si="228"/>
        <v>3250.8483999999999</v>
      </c>
      <c r="V211">
        <f t="shared" si="229"/>
        <v>3228.1543000000001</v>
      </c>
      <c r="W211" s="40">
        <f t="shared" si="207"/>
        <v>7.0054586679154113E-3</v>
      </c>
      <c r="X211">
        <f t="shared" si="230"/>
        <v>1459</v>
      </c>
      <c r="Y211">
        <f t="shared" si="231"/>
        <v>1359</v>
      </c>
      <c r="Z211" s="25">
        <f t="shared" ref="Z211:Z238" si="249">(U211-V211)/(C211)</f>
        <v>7.0019528185727813E-3</v>
      </c>
      <c r="AA211" s="25">
        <f t="shared" ref="AA211:AA238" si="250">LN(C211/N210)</f>
        <v>1.1727858561547328E-3</v>
      </c>
      <c r="AB211" s="25">
        <f t="shared" ref="AB211:AB238" si="251">LN(N211/U211)</f>
        <v>-1.0016348559569905E-4</v>
      </c>
      <c r="AC211" s="25">
        <f t="shared" ref="AC211:AC238" si="252">LN(N211/V211)</f>
        <v>6.9052951823197102E-3</v>
      </c>
      <c r="AD211" s="25">
        <f t="shared" ref="AD211:AD238" si="253">LN(U211/C211)</f>
        <v>3.0001138498583898E-3</v>
      </c>
      <c r="AE211" s="25">
        <f t="shared" ref="AE211:AE238" si="254">LN(V211/C211)</f>
        <v>-4.0053448180570198E-3</v>
      </c>
      <c r="AF211" s="25">
        <f t="shared" ref="AF211:AG238" si="255">LN(N211/C211)</f>
        <v>2.8999503642628344E-3</v>
      </c>
      <c r="AG211" s="25">
        <f t="shared" ref="AG211:AG238" si="256">LN(N211/N210)</f>
        <v>4.0727362204173306E-3</v>
      </c>
      <c r="AH211" s="25">
        <f t="shared" ref="AH211:AH238" si="257">LN(D211/C211)</f>
        <v>1.5675850355760575E-3</v>
      </c>
      <c r="AI211" s="25">
        <f t="shared" ref="AI211:AI238" si="258">LN(E211/C211)</f>
        <v>7.660488810173465E-4</v>
      </c>
      <c r="AJ211" s="25">
        <f t="shared" ref="AJ211:AJ238" si="259">LN(F211/C211)</f>
        <v>1.1131368828953379E-4</v>
      </c>
      <c r="AK211" s="25">
        <f t="shared" ref="AK211:AK238" si="260">+LN(G211/C211)</f>
        <v>-4.7420924199883461E-4</v>
      </c>
      <c r="AL211" s="25">
        <f t="shared" ref="AL211:AL238" si="261">LN(H211/I211)</f>
        <v>3.9983757533974618E-3</v>
      </c>
      <c r="AM211" s="25">
        <f t="shared" ref="AM211:AM238" si="262">LN(O211/P211)</f>
        <v>7.0054586679154113E-3</v>
      </c>
      <c r="AN211" s="25">
        <f t="shared" ref="AN211:AN238" si="263">LN(L211/G211)</f>
        <v>0</v>
      </c>
      <c r="AO211" s="40">
        <f t="shared" ref="AO211:AO238" si="264">(C211-I211)/(H211-I211)</f>
        <v>0.40660290033937863</v>
      </c>
      <c r="AP211" s="40">
        <f t="shared" ref="AP211:AP238" si="265">(N210-I211)/(H211-I211)</f>
        <v>0.11356834310397342</v>
      </c>
      <c r="AQ211" s="25">
        <f t="shared" ref="AQ211:AQ238" si="266">LN(M211/L211)</f>
        <v>4.821506115972412E-5</v>
      </c>
      <c r="AR211" s="25">
        <f t="shared" ref="AR211:AR238" si="267">LN(N211/L211)</f>
        <v>3.3741596062616406E-3</v>
      </c>
      <c r="AS211" s="25">
        <f>LN(N211/C211)</f>
        <v>2.8999503642628344E-3</v>
      </c>
      <c r="AT211" s="28">
        <f t="shared" ref="AT211:AT238" si="268">+(G211-I211)/(H211-I211)</f>
        <v>0.28807466831223311</v>
      </c>
      <c r="AU211" s="28">
        <f t="shared" ref="AU211:AU238" si="269">+(N211-P211)/(O211-P211)</f>
        <v>0.98565265862053697</v>
      </c>
      <c r="AV211" s="40">
        <f t="shared" ref="AV211:AV238" si="270">+(N211-V211)/(U211-V211)</f>
        <v>0.98565265862053697</v>
      </c>
      <c r="AW211" s="25">
        <f t="shared" ref="AW211:AW238" si="271">LN(N211/C211)</f>
        <v>2.8999503642628344E-3</v>
      </c>
      <c r="AX211" s="28">
        <f t="shared" ref="AX211:AX238" si="272">(N211-L211)/(U211-V211)</f>
        <v>0.48247341820122247</v>
      </c>
      <c r="AY211" s="25">
        <f t="shared" ref="AY211:AY238" si="273">LN(G211/I211)</f>
        <v>1.1534710635795089E-3</v>
      </c>
      <c r="AZ211" s="25">
        <f t="shared" ref="AZ211:AZ238" si="274">LN(N211/P211)</f>
        <v>6.9052951823197102E-3</v>
      </c>
      <c r="BA211" s="25">
        <f t="shared" si="246"/>
        <v>0.11495965864639496</v>
      </c>
      <c r="BB211" s="25">
        <f t="shared" si="247"/>
        <v>-7.3392689698221882E-3</v>
      </c>
      <c r="BC211" s="25">
        <f t="shared" si="248"/>
        <v>-1.0617508451771396E-2</v>
      </c>
      <c r="BD211" s="39">
        <f t="shared" si="243"/>
        <v>1</v>
      </c>
      <c r="BE211" t="str">
        <f t="shared" ref="BE211:BE238" si="275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76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77">IF(B211=3,IF(AV210&lt;0.85,IF(AND(K211&gt;942,AT211&gt;0.9),0.25,1)*IF(AR210&lt;-0.004,1,0.5),0),"")</f>
        <v/>
      </c>
      <c r="BH211" t="str">
        <f t="shared" ref="BH211:BH238" si="278">IF(B211=4,IF(AV210&lt;0.6,IF(AQ211&gt;=0,IF(K211&lt;1018,2,1),0),IF(AV210&gt;0.85,IF(AQ211&lt;=0,-0.5,0),0)),"")</f>
        <v/>
      </c>
      <c r="BI211" t="str">
        <f t="shared" ref="BI211:BI238" si="279">IF(B211=5,IF(AV210&lt;0.4,IF(AQ211&gt; -0.004,1,0),IF(AV210&lt;0.95,IF(AND(AO211&lt;0.85,AT211&lt;0.95,AQ211&gt;0,K211&lt;1115),0.5,0),0)),"")</f>
        <v/>
      </c>
      <c r="BJ211" s="25" t="str">
        <f t="shared" si="205"/>
        <v/>
      </c>
    </row>
    <row r="212" spans="1:63" x14ac:dyDescent="0.25">
      <c r="A212" s="1">
        <v>42815</v>
      </c>
      <c r="B212" s="41">
        <f t="shared" si="24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95"/>
        <v>3240.2928649999999</v>
      </c>
      <c r="T212" t="str">
        <f t="shared" si="227"/>
        <v>牛</v>
      </c>
      <c r="U212">
        <f t="shared" si="228"/>
        <v>3262.2208999999998</v>
      </c>
      <c r="V212">
        <f t="shared" si="229"/>
        <v>3246.9283999999998</v>
      </c>
      <c r="W212" s="40">
        <f t="shared" si="207"/>
        <v>4.6987793431970066E-3</v>
      </c>
      <c r="X212">
        <f t="shared" si="230"/>
        <v>1500</v>
      </c>
      <c r="Y212">
        <f t="shared" si="231"/>
        <v>932</v>
      </c>
      <c r="Z212" s="25">
        <f t="shared" si="249"/>
        <v>4.7050265990529454E-3</v>
      </c>
      <c r="AA212" s="25">
        <f t="shared" si="250"/>
        <v>-8.4759188812173503E-5</v>
      </c>
      <c r="AB212" s="25">
        <f t="shared" si="251"/>
        <v>-6.1921197735098131E-6</v>
      </c>
      <c r="AC212" s="25">
        <f t="shared" si="252"/>
        <v>4.6925872234235919E-3</v>
      </c>
      <c r="AD212" s="25">
        <f t="shared" si="253"/>
        <v>3.6771353421961753E-3</v>
      </c>
      <c r="AE212" s="25">
        <f t="shared" si="254"/>
        <v>-1.0216440010010046E-3</v>
      </c>
      <c r="AF212" s="25">
        <f t="shared" si="255"/>
        <v>3.6709432224226878E-3</v>
      </c>
      <c r="AG212" s="25">
        <f t="shared" si="256"/>
        <v>3.5861840336105385E-3</v>
      </c>
      <c r="AH212" s="25">
        <f t="shared" si="257"/>
        <v>-6.7254417968049375E-4</v>
      </c>
      <c r="AI212" s="25">
        <f t="shared" si="258"/>
        <v>-8.1411553326457109E-4</v>
      </c>
      <c r="AJ212" s="25">
        <f t="shared" si="259"/>
        <v>2.7163502431528768E-4</v>
      </c>
      <c r="AK212" s="25">
        <f t="shared" si="260"/>
        <v>2.4195323924954943E-3</v>
      </c>
      <c r="AL212" s="25">
        <f t="shared" si="261"/>
        <v>3.732222067349922E-3</v>
      </c>
      <c r="AM212" s="25">
        <f t="shared" si="262"/>
        <v>3.8963426882061012E-3</v>
      </c>
      <c r="AN212" s="25">
        <f t="shared" si="263"/>
        <v>0</v>
      </c>
      <c r="AO212" s="40">
        <f t="shared" si="264"/>
        <v>0.27336523651460126</v>
      </c>
      <c r="AP212" s="40">
        <f t="shared" si="265"/>
        <v>0.29605712920790944</v>
      </c>
      <c r="AQ212" s="25">
        <f t="shared" si="266"/>
        <v>1.5578318878623349E-4</v>
      </c>
      <c r="AR212" s="25">
        <f t="shared" si="267"/>
        <v>1.2514108299271425E-3</v>
      </c>
      <c r="AS212" s="25">
        <f>LN(N212/C212)</f>
        <v>3.6709432224226878E-3</v>
      </c>
      <c r="AT212" s="28">
        <f t="shared" si="268"/>
        <v>0.92188388010771904</v>
      </c>
      <c r="AU212" s="28">
        <f t="shared" si="269"/>
        <v>0.99840769352042158</v>
      </c>
      <c r="AV212" s="40">
        <f t="shared" si="270"/>
        <v>0.99867909105771246</v>
      </c>
      <c r="AW212" s="25">
        <f t="shared" si="271"/>
        <v>3.6709432224226878E-3</v>
      </c>
      <c r="AX212" s="28">
        <f t="shared" si="272"/>
        <v>0.26678437142389883</v>
      </c>
      <c r="AY212" s="25">
        <f t="shared" si="273"/>
        <v>3.4411763934964527E-3</v>
      </c>
      <c r="AZ212" s="25">
        <f t="shared" si="274"/>
        <v>3.8901505684325794E-3</v>
      </c>
      <c r="BA212" s="25">
        <f t="shared" si="246"/>
        <v>0.98565265862053697</v>
      </c>
      <c r="BB212" s="25">
        <f t="shared" si="247"/>
        <v>3.3741596062616406E-3</v>
      </c>
      <c r="BC212" s="25">
        <f t="shared" si="248"/>
        <v>2.8999503642628344E-3</v>
      </c>
      <c r="BD212" s="39">
        <f t="shared" si="243"/>
        <v>0</v>
      </c>
      <c r="BE212">
        <f t="shared" si="275"/>
        <v>0</v>
      </c>
      <c r="BF212">
        <f t="shared" si="276"/>
        <v>0</v>
      </c>
      <c r="BG212" t="str">
        <f t="shared" si="277"/>
        <v/>
      </c>
      <c r="BH212" t="str">
        <f t="shared" si="278"/>
        <v/>
      </c>
      <c r="BI212" t="str">
        <f t="shared" si="279"/>
        <v/>
      </c>
      <c r="BJ212" s="25" t="str">
        <f t="shared" si="205"/>
        <v/>
      </c>
    </row>
    <row r="213" spans="1:63" x14ac:dyDescent="0.25">
      <c r="A213" s="1">
        <v>42816</v>
      </c>
      <c r="B213" s="41">
        <f t="shared" si="24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95"/>
        <v>3240.7624949999999</v>
      </c>
      <c r="T213" t="str">
        <f t="shared" si="227"/>
        <v>牛</v>
      </c>
      <c r="U213">
        <f t="shared" si="228"/>
        <v>3255.5684999999999</v>
      </c>
      <c r="V213">
        <f t="shared" si="229"/>
        <v>3229.1282999999999</v>
      </c>
      <c r="W213" s="40">
        <f t="shared" si="207"/>
        <v>8.1546901376625212E-3</v>
      </c>
      <c r="X213">
        <f t="shared" si="230"/>
        <v>1009</v>
      </c>
      <c r="Y213">
        <f t="shared" si="231"/>
        <v>1104</v>
      </c>
      <c r="Z213" s="25">
        <f t="shared" si="249"/>
        <v>8.144911041701907E-3</v>
      </c>
      <c r="AA213" s="25">
        <f t="shared" si="250"/>
        <v>-4.9097698907471718E-3</v>
      </c>
      <c r="AB213" s="25">
        <f t="shared" si="251"/>
        <v>-3.1140086079607986E-3</v>
      </c>
      <c r="AC213" s="25">
        <f t="shared" si="252"/>
        <v>5.0406815297016506E-3</v>
      </c>
      <c r="AD213" s="25">
        <f t="shared" si="253"/>
        <v>2.8746557019714764E-3</v>
      </c>
      <c r="AE213" s="25">
        <f t="shared" si="254"/>
        <v>-5.2800344356911588E-3</v>
      </c>
      <c r="AF213" s="25">
        <f t="shared" si="255"/>
        <v>-2.3935290598944945E-4</v>
      </c>
      <c r="AG213" s="25">
        <f t="shared" si="256"/>
        <v>-5.1491227967365464E-3</v>
      </c>
      <c r="AH213" s="25">
        <f t="shared" si="257"/>
        <v>-1.4046171186362472E-3</v>
      </c>
      <c r="AI213" s="25">
        <f t="shared" si="258"/>
        <v>2.4292974686409329E-4</v>
      </c>
      <c r="AJ213" s="25">
        <f t="shared" si="259"/>
        <v>3.5607295798750001E-4</v>
      </c>
      <c r="AK213" s="25">
        <f t="shared" si="260"/>
        <v>-2.5508881851321842E-3</v>
      </c>
      <c r="AL213" s="25">
        <f t="shared" si="261"/>
        <v>8.1546901376625212E-3</v>
      </c>
      <c r="AM213" s="25">
        <f t="shared" si="262"/>
        <v>5.1392037671137026E-3</v>
      </c>
      <c r="AN213" s="25">
        <f t="shared" si="263"/>
        <v>0</v>
      </c>
      <c r="AO213" s="40">
        <f t="shared" si="264"/>
        <v>0.64655335436192807</v>
      </c>
      <c r="AP213" s="40">
        <f t="shared" si="265"/>
        <v>1.2508377395027273</v>
      </c>
      <c r="AQ213" s="25">
        <f t="shared" si="266"/>
        <v>-6.8786229500670008E-4</v>
      </c>
      <c r="AR213" s="25">
        <f t="shared" si="267"/>
        <v>2.3115352791426734E-3</v>
      </c>
      <c r="AS213" s="25">
        <f>LN(N213/C213)</f>
        <v>-2.3935290598944945E-4</v>
      </c>
      <c r="AT213" s="28">
        <f t="shared" si="268"/>
        <v>0.33376449497357513</v>
      </c>
      <c r="AU213" s="28">
        <f t="shared" si="269"/>
        <v>0.85499681654914139</v>
      </c>
      <c r="AV213" s="40">
        <f t="shared" si="270"/>
        <v>0.61717006679223141</v>
      </c>
      <c r="AW213" s="25">
        <f t="shared" si="271"/>
        <v>-2.3935290598944945E-4</v>
      </c>
      <c r="AX213" s="28">
        <f t="shared" si="272"/>
        <v>0.28340557181865622</v>
      </c>
      <c r="AY213" s="25">
        <f t="shared" si="273"/>
        <v>2.7291462505590479E-3</v>
      </c>
      <c r="AZ213" s="25">
        <f t="shared" si="274"/>
        <v>4.3956380775795256E-3</v>
      </c>
      <c r="BA213" s="25">
        <f t="shared" si="246"/>
        <v>0.99867909105771246</v>
      </c>
      <c r="BB213" s="25">
        <f t="shared" si="247"/>
        <v>1.2514108299271425E-3</v>
      </c>
      <c r="BC213" s="25">
        <f t="shared" si="248"/>
        <v>3.6709432224226878E-3</v>
      </c>
      <c r="BD213" s="39">
        <f t="shared" si="243"/>
        <v>0</v>
      </c>
      <c r="BE213" t="str">
        <f t="shared" si="275"/>
        <v/>
      </c>
      <c r="BF213" t="str">
        <f t="shared" si="276"/>
        <v/>
      </c>
      <c r="BG213">
        <f t="shared" si="277"/>
        <v>0</v>
      </c>
      <c r="BH213" t="str">
        <f t="shared" si="278"/>
        <v/>
      </c>
      <c r="BI213" t="str">
        <f t="shared" si="279"/>
        <v/>
      </c>
      <c r="BJ213" s="25" t="str">
        <f t="shared" si="205"/>
        <v/>
      </c>
    </row>
    <row r="214" spans="1:63" x14ac:dyDescent="0.25">
      <c r="A214" s="1">
        <v>42817</v>
      </c>
      <c r="B214" s="41">
        <f t="shared" si="24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95"/>
        <v>3239.9743149999999</v>
      </c>
      <c r="T214" t="str">
        <f t="shared" si="227"/>
        <v>牛</v>
      </c>
      <c r="U214">
        <f t="shared" si="228"/>
        <v>3262.05</v>
      </c>
      <c r="V214">
        <f t="shared" si="229"/>
        <v>3222.17</v>
      </c>
      <c r="W214" s="40">
        <f t="shared" si="207"/>
        <v>1.2300786478599411E-2</v>
      </c>
      <c r="X214">
        <f t="shared" si="230"/>
        <v>1037</v>
      </c>
      <c r="Y214">
        <f t="shared" si="231"/>
        <v>1342</v>
      </c>
      <c r="Z214" s="25">
        <f t="shared" si="249"/>
        <v>1.2286609505793657E-2</v>
      </c>
      <c r="AA214" s="25">
        <f t="shared" si="250"/>
        <v>1.1202761930047172E-4</v>
      </c>
      <c r="AB214" s="25">
        <f t="shared" si="251"/>
        <v>-4.1470891617166935E-3</v>
      </c>
      <c r="AC214" s="25">
        <f t="shared" si="252"/>
        <v>8.1536973168826726E-3</v>
      </c>
      <c r="AD214" s="25">
        <f t="shared" si="253"/>
        <v>4.9908983015169934E-3</v>
      </c>
      <c r="AE214" s="25">
        <f t="shared" si="254"/>
        <v>-7.3098881770823632E-3</v>
      </c>
      <c r="AF214" s="25">
        <f t="shared" si="255"/>
        <v>8.4380913980027373E-4</v>
      </c>
      <c r="AG214" s="25">
        <f t="shared" si="256"/>
        <v>9.5583675910082826E-4</v>
      </c>
      <c r="AH214" s="25">
        <f t="shared" si="257"/>
        <v>7.7916282438692994E-4</v>
      </c>
      <c r="AI214" s="25">
        <f t="shared" si="258"/>
        <v>1.8406801552589009E-3</v>
      </c>
      <c r="AJ214" s="25">
        <f t="shared" si="259"/>
        <v>2.043624696747169E-3</v>
      </c>
      <c r="AK214" s="25">
        <f t="shared" si="260"/>
        <v>2.8642075409798847E-3</v>
      </c>
      <c r="AL214" s="25">
        <f t="shared" si="261"/>
        <v>4.9908983015169934E-3</v>
      </c>
      <c r="AM214" s="25">
        <f t="shared" si="262"/>
        <v>1.0432117430177671E-2</v>
      </c>
      <c r="AN214" s="25">
        <f t="shared" si="263"/>
        <v>0</v>
      </c>
      <c r="AO214" s="40">
        <f t="shared" si="264"/>
        <v>0</v>
      </c>
      <c r="AP214" s="40">
        <f t="shared" si="265"/>
        <v>-2.2389162561584228E-2</v>
      </c>
      <c r="AQ214" s="25">
        <f t="shared" si="266"/>
        <v>-1.051204832755157E-3</v>
      </c>
      <c r="AR214" s="25">
        <f t="shared" si="267"/>
        <v>-2.0203984011796287E-3</v>
      </c>
      <c r="AS214" s="25">
        <f>LN(N214/C214)</f>
        <v>8.4380913980027373E-4</v>
      </c>
      <c r="AT214" s="28">
        <f t="shared" si="268"/>
        <v>0.57327586206895376</v>
      </c>
      <c r="AU214" s="28">
        <f t="shared" si="269"/>
        <v>0.78070435039953057</v>
      </c>
      <c r="AV214" s="40">
        <f t="shared" si="270"/>
        <v>0.66148445336008121</v>
      </c>
      <c r="AW214" s="25">
        <f t="shared" si="271"/>
        <v>8.4380913980027373E-4</v>
      </c>
      <c r="AX214" s="28">
        <f t="shared" si="272"/>
        <v>-0.16474423269808652</v>
      </c>
      <c r="AY214" s="25">
        <f t="shared" si="273"/>
        <v>2.8642075409798847E-3</v>
      </c>
      <c r="AZ214" s="25">
        <f t="shared" si="274"/>
        <v>8.1536973168826726E-3</v>
      </c>
      <c r="BA214" s="25">
        <f t="shared" si="246"/>
        <v>0.61717006679223141</v>
      </c>
      <c r="BB214" s="25">
        <f t="shared" si="247"/>
        <v>2.3115352791426734E-3</v>
      </c>
      <c r="BC214" s="25">
        <f t="shared" si="248"/>
        <v>-2.3935290598944945E-4</v>
      </c>
      <c r="BD214" s="39">
        <f t="shared" si="243"/>
        <v>0</v>
      </c>
      <c r="BE214" t="str">
        <f t="shared" si="275"/>
        <v/>
      </c>
      <c r="BF214" t="str">
        <f t="shared" si="276"/>
        <v/>
      </c>
      <c r="BG214" t="str">
        <f t="shared" si="277"/>
        <v/>
      </c>
      <c r="BH214">
        <f t="shared" si="278"/>
        <v>0</v>
      </c>
      <c r="BI214" t="str">
        <f t="shared" si="279"/>
        <v/>
      </c>
      <c r="BJ214" s="25" t="str">
        <f t="shared" si="205"/>
        <v/>
      </c>
    </row>
    <row r="215" spans="1:63" x14ac:dyDescent="0.25">
      <c r="A215" s="1">
        <v>42818</v>
      </c>
      <c r="B215" s="41">
        <f t="shared" ref="B215:B237" si="280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95"/>
        <v>3239.8607549999997</v>
      </c>
      <c r="T215" t="str">
        <f t="shared" si="227"/>
        <v>牛</v>
      </c>
      <c r="U215">
        <f t="shared" si="228"/>
        <v>3275.1547</v>
      </c>
      <c r="V215">
        <f t="shared" si="229"/>
        <v>3241.1233000000002</v>
      </c>
      <c r="W215" s="40">
        <f t="shared" si="207"/>
        <v>1.0445137363420981E-2</v>
      </c>
      <c r="X215">
        <f t="shared" si="230"/>
        <v>1426</v>
      </c>
      <c r="Y215">
        <f t="shared" si="231"/>
        <v>1000</v>
      </c>
      <c r="Z215" s="25">
        <f t="shared" si="249"/>
        <v>1.0479746636449157E-2</v>
      </c>
      <c r="AA215" s="25">
        <f t="shared" si="250"/>
        <v>-3.6961779155228919E-4</v>
      </c>
      <c r="AB215" s="25">
        <f t="shared" si="251"/>
        <v>-1.9020538747571217E-3</v>
      </c>
      <c r="AC215" s="25">
        <f t="shared" si="252"/>
        <v>8.5430834886639061E-3</v>
      </c>
      <c r="AD215" s="25">
        <f t="shared" si="253"/>
        <v>8.5259794651215502E-3</v>
      </c>
      <c r="AE215" s="25">
        <f t="shared" si="254"/>
        <v>-1.9191578982995262E-3</v>
      </c>
      <c r="AF215" s="25">
        <f t="shared" si="255"/>
        <v>6.6239255903643712E-3</v>
      </c>
      <c r="AG215" s="25">
        <f t="shared" si="256"/>
        <v>6.2543077988121655E-3</v>
      </c>
      <c r="AH215" s="25">
        <f t="shared" si="257"/>
        <v>-7.7043247454332091E-4</v>
      </c>
      <c r="AI215" s="25">
        <f t="shared" si="258"/>
        <v>4.1652992937472487E-4</v>
      </c>
      <c r="AJ215" s="25">
        <f t="shared" si="259"/>
        <v>1.6466644511751421E-3</v>
      </c>
      <c r="AK215" s="25">
        <f t="shared" si="260"/>
        <v>-3.478826280033153E-4</v>
      </c>
      <c r="AL215" s="25">
        <f t="shared" si="261"/>
        <v>4.1067033015131675E-3</v>
      </c>
      <c r="AM215" s="25">
        <f t="shared" si="262"/>
        <v>9.9765824768005933E-3</v>
      </c>
      <c r="AN215" s="25">
        <f t="shared" si="263"/>
        <v>0</v>
      </c>
      <c r="AO215" s="40">
        <f t="shared" si="264"/>
        <v>0.46681211903100245</v>
      </c>
      <c r="AP215" s="40">
        <f t="shared" si="265"/>
        <v>0.55682014140370628</v>
      </c>
      <c r="AQ215" s="25">
        <f t="shared" si="266"/>
        <v>-4.7266129830217325E-4</v>
      </c>
      <c r="AR215" s="25">
        <f t="shared" si="267"/>
        <v>6.9718082183678415E-3</v>
      </c>
      <c r="AS215" s="25">
        <f>LN(N215/C215)</f>
        <v>6.6239255903643712E-3</v>
      </c>
      <c r="AT215" s="28">
        <f t="shared" si="268"/>
        <v>0.38212735329177883</v>
      </c>
      <c r="AU215" s="28">
        <f t="shared" si="269"/>
        <v>0.80857765037338836</v>
      </c>
      <c r="AV215" s="40">
        <f t="shared" si="270"/>
        <v>0.81712183454103304</v>
      </c>
      <c r="AW215" s="25">
        <f t="shared" si="271"/>
        <v>6.6239255903643712E-3</v>
      </c>
      <c r="AX215" s="28">
        <f t="shared" si="272"/>
        <v>0.66735720540442323</v>
      </c>
      <c r="AY215" s="25">
        <f t="shared" si="273"/>
        <v>1.5712752702960299E-3</v>
      </c>
      <c r="AZ215" s="25">
        <f t="shared" si="274"/>
        <v>8.0745286020436693E-3</v>
      </c>
      <c r="BA215" s="25">
        <f t="shared" si="246"/>
        <v>0.66148445336008121</v>
      </c>
      <c r="BB215" s="25">
        <f t="shared" si="247"/>
        <v>-2.0203984011796287E-3</v>
      </c>
      <c r="BC215" s="25">
        <f t="shared" si="248"/>
        <v>8.4380913980027373E-4</v>
      </c>
      <c r="BD215" s="39">
        <f t="shared" si="243"/>
        <v>1</v>
      </c>
      <c r="BE215" t="str">
        <f t="shared" si="275"/>
        <v/>
      </c>
      <c r="BF215" t="str">
        <f t="shared" si="276"/>
        <v/>
      </c>
      <c r="BG215" t="str">
        <f t="shared" si="277"/>
        <v/>
      </c>
      <c r="BH215" t="str">
        <f t="shared" si="278"/>
        <v/>
      </c>
      <c r="BI215">
        <f t="shared" si="279"/>
        <v>0</v>
      </c>
      <c r="BJ215" s="25" t="str">
        <f t="shared" ref="BJ215:BJ238" si="281">IF(MAX(BE215:BI215)=0,"",MAX(BE215:BI215)*AR215)</f>
        <v/>
      </c>
    </row>
    <row r="216" spans="1:63" ht="42" x14ac:dyDescent="0.25">
      <c r="A216" s="1">
        <v>42821</v>
      </c>
      <c r="B216" s="41">
        <f t="shared" si="280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95"/>
        <v>3240.6725849999998</v>
      </c>
      <c r="T216" t="str">
        <f t="shared" si="227"/>
        <v>牛</v>
      </c>
      <c r="U216">
        <f t="shared" si="228"/>
        <v>3283.0945000000002</v>
      </c>
      <c r="V216">
        <f t="shared" si="229"/>
        <v>3262.1183999999998</v>
      </c>
      <c r="W216" s="40">
        <f t="shared" si="207"/>
        <v>6.4096224628024624E-3</v>
      </c>
      <c r="X216">
        <f t="shared" si="230"/>
        <v>1026</v>
      </c>
      <c r="Y216">
        <f t="shared" si="231"/>
        <v>1421</v>
      </c>
      <c r="Z216" s="25">
        <f t="shared" si="249"/>
        <v>6.4168209478104466E-3</v>
      </c>
      <c r="AA216" s="25">
        <f t="shared" si="250"/>
        <v>-2.1719661544219477E-6</v>
      </c>
      <c r="AB216" s="25">
        <f t="shared" si="251"/>
        <v>-4.9691431846018742E-3</v>
      </c>
      <c r="AC216" s="25">
        <f t="shared" si="252"/>
        <v>1.4404792782005235E-3</v>
      </c>
      <c r="AD216" s="25">
        <f t="shared" si="253"/>
        <v>4.3255439814630465E-3</v>
      </c>
      <c r="AE216" s="25">
        <f t="shared" si="254"/>
        <v>-2.0840784813393339E-3</v>
      </c>
      <c r="AF216" s="25">
        <f t="shared" si="255"/>
        <v>-6.4359920313869555E-4</v>
      </c>
      <c r="AG216" s="25">
        <f t="shared" si="256"/>
        <v>-6.4577116929314846E-4</v>
      </c>
      <c r="AH216" s="25">
        <f t="shared" si="257"/>
        <v>1.9680380770296821E-4</v>
      </c>
      <c r="AI216" s="25">
        <f t="shared" si="258"/>
        <v>1.5583204705223012E-3</v>
      </c>
      <c r="AJ216" s="25">
        <f t="shared" si="259"/>
        <v>8.3787577459706604E-4</v>
      </c>
      <c r="AK216" s="25">
        <f t="shared" si="260"/>
        <v>1.5549599759093992E-3</v>
      </c>
      <c r="AL216" s="25">
        <f t="shared" si="261"/>
        <v>4.9842956456809936E-3</v>
      </c>
      <c r="AM216" s="25">
        <f t="shared" si="262"/>
        <v>4.1574728605118369E-3</v>
      </c>
      <c r="AN216" s="25">
        <f t="shared" si="263"/>
        <v>0</v>
      </c>
      <c r="AO216" s="40">
        <f t="shared" si="264"/>
        <v>0.13187977847481253</v>
      </c>
      <c r="AP216" s="40">
        <f t="shared" si="265"/>
        <v>0.13231474220740227</v>
      </c>
      <c r="AQ216" s="25">
        <f t="shared" si="266"/>
        <v>-8.5586113232182675E-4</v>
      </c>
      <c r="AR216" s="25">
        <f t="shared" si="267"/>
        <v>-2.1985591790480768E-3</v>
      </c>
      <c r="AS216" s="25">
        <f t="shared" ref="AS216:AS221" si="282">LN(N216/C216)</f>
        <v>-6.4359920313869555E-4</v>
      </c>
      <c r="AT216" s="28">
        <f t="shared" si="268"/>
        <v>0.4435221035091137</v>
      </c>
      <c r="AU216" s="28">
        <f t="shared" si="269"/>
        <v>0.34600894749235561</v>
      </c>
      <c r="AV216" s="40">
        <f t="shared" si="270"/>
        <v>0.22417894651532241</v>
      </c>
      <c r="AW216" s="25">
        <f t="shared" si="271"/>
        <v>-6.4359920313869555E-4</v>
      </c>
      <c r="AX216" s="28">
        <f t="shared" si="272"/>
        <v>-0.34278059315124815</v>
      </c>
      <c r="AY216" s="25">
        <f t="shared" si="273"/>
        <v>2.2137116401272161E-3</v>
      </c>
      <c r="AZ216" s="25">
        <f t="shared" si="274"/>
        <v>1.4404792782005235E-3</v>
      </c>
      <c r="BA216" s="25">
        <f t="shared" si="246"/>
        <v>0.81712183454103304</v>
      </c>
      <c r="BB216" s="25">
        <f t="shared" si="247"/>
        <v>6.9718082183678415E-3</v>
      </c>
      <c r="BC216" s="25">
        <f t="shared" si="248"/>
        <v>6.6239255903643712E-3</v>
      </c>
      <c r="BD216" s="39">
        <f t="shared" si="243"/>
        <v>0</v>
      </c>
      <c r="BE216" t="str">
        <f t="shared" si="275"/>
        <v/>
      </c>
      <c r="BF216" t="str">
        <f t="shared" si="276"/>
        <v/>
      </c>
      <c r="BG216" t="str">
        <f t="shared" si="277"/>
        <v/>
      </c>
      <c r="BH216" t="str">
        <f t="shared" si="278"/>
        <v/>
      </c>
      <c r="BI216" t="str">
        <f t="shared" si="279"/>
        <v/>
      </c>
      <c r="BJ216" s="25" t="str">
        <f t="shared" si="281"/>
        <v/>
      </c>
      <c r="BK216" s="50" t="s">
        <v>269</v>
      </c>
    </row>
    <row r="217" spans="1:63" x14ac:dyDescent="0.25">
      <c r="A217" s="1">
        <v>42822</v>
      </c>
      <c r="B217" s="41">
        <f t="shared" si="280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95"/>
        <v>3242.5438650000001</v>
      </c>
      <c r="T217" t="str">
        <f t="shared" si="227"/>
        <v>牛</v>
      </c>
      <c r="U217">
        <f t="shared" si="228"/>
        <v>3265.6343999999999</v>
      </c>
      <c r="V217">
        <f t="shared" si="229"/>
        <v>3246.2411000000002</v>
      </c>
      <c r="W217" s="40">
        <f t="shared" si="207"/>
        <v>5.9563047037848368E-3</v>
      </c>
      <c r="X217">
        <f t="shared" si="230"/>
        <v>930</v>
      </c>
      <c r="Y217">
        <f t="shared" si="231"/>
        <v>1345</v>
      </c>
      <c r="Z217" s="25">
        <f t="shared" si="249"/>
        <v>5.9386010877395604E-3</v>
      </c>
      <c r="AA217" s="25">
        <f t="shared" si="250"/>
        <v>-3.6323249887560143E-4</v>
      </c>
      <c r="AB217" s="25">
        <f t="shared" si="251"/>
        <v>-3.8782440316581551E-3</v>
      </c>
      <c r="AC217" s="25">
        <f t="shared" si="252"/>
        <v>2.0780606721265225E-3</v>
      </c>
      <c r="AD217" s="25">
        <f t="shared" si="253"/>
        <v>0</v>
      </c>
      <c r="AE217" s="25">
        <f t="shared" si="254"/>
        <v>-5.9563047037848021E-3</v>
      </c>
      <c r="AF217" s="25">
        <f t="shared" si="255"/>
        <v>-3.8782440316581551E-3</v>
      </c>
      <c r="AG217" s="25">
        <f t="shared" si="256"/>
        <v>-4.24147653053369E-3</v>
      </c>
      <c r="AH217" s="25">
        <f t="shared" si="257"/>
        <v>-4.995070274670686E-4</v>
      </c>
      <c r="AI217" s="25">
        <f t="shared" si="258"/>
        <v>-4.4616904800818201E-4</v>
      </c>
      <c r="AJ217" s="25">
        <f t="shared" si="259"/>
        <v>-1.8872633295445758E-3</v>
      </c>
      <c r="AK217" s="25">
        <f t="shared" si="260"/>
        <v>-2.5311627928120482E-3</v>
      </c>
      <c r="AL217" s="25">
        <f t="shared" si="261"/>
        <v>4.6586298184964903E-3</v>
      </c>
      <c r="AM217" s="25">
        <f t="shared" si="262"/>
        <v>3.4324483721038632E-3</v>
      </c>
      <c r="AN217" s="25">
        <f t="shared" si="263"/>
        <v>0</v>
      </c>
      <c r="AO217" s="40">
        <f t="shared" si="264"/>
        <v>1</v>
      </c>
      <c r="AP217" s="40">
        <f t="shared" si="265"/>
        <v>1.0781657662406152</v>
      </c>
      <c r="AQ217" s="25">
        <f t="shared" si="266"/>
        <v>-8.0738575738880866E-4</v>
      </c>
      <c r="AR217" s="25">
        <f t="shared" si="267"/>
        <v>-1.34708123884609E-3</v>
      </c>
      <c r="AS217" s="25">
        <f t="shared" si="282"/>
        <v>-3.8782440316581551E-3</v>
      </c>
      <c r="AT217" s="28">
        <f t="shared" si="268"/>
        <v>0.45609434708129715</v>
      </c>
      <c r="AU217" s="28">
        <f t="shared" si="269"/>
        <v>0.60500640583425136</v>
      </c>
      <c r="AV217" s="40">
        <f t="shared" si="270"/>
        <v>0.34820788622875165</v>
      </c>
      <c r="AW217" s="25">
        <f t="shared" si="271"/>
        <v>-3.8782440316581551E-3</v>
      </c>
      <c r="AX217" s="28">
        <f t="shared" si="272"/>
        <v>-0.22610901703164626</v>
      </c>
      <c r="AY217" s="25">
        <f t="shared" si="273"/>
        <v>2.1274670256843345E-3</v>
      </c>
      <c r="AZ217" s="25">
        <f t="shared" si="274"/>
        <v>2.0780606721265225E-3</v>
      </c>
      <c r="BA217" s="25">
        <f t="shared" si="246"/>
        <v>0.22417894651532241</v>
      </c>
      <c r="BB217" s="25">
        <f t="shared" si="247"/>
        <v>-2.1985591790480768E-3</v>
      </c>
      <c r="BC217" s="25">
        <f t="shared" si="248"/>
        <v>-6.4359920313869555E-4</v>
      </c>
      <c r="BD217" s="39">
        <f t="shared" si="243"/>
        <v>1</v>
      </c>
      <c r="BE217">
        <f t="shared" si="275"/>
        <v>0</v>
      </c>
      <c r="BF217">
        <f t="shared" si="276"/>
        <v>0</v>
      </c>
      <c r="BG217" t="str">
        <f t="shared" si="277"/>
        <v/>
      </c>
      <c r="BH217" t="str">
        <f t="shared" si="278"/>
        <v/>
      </c>
      <c r="BI217" t="str">
        <f t="shared" si="279"/>
        <v/>
      </c>
      <c r="BJ217" s="25" t="str">
        <f t="shared" si="281"/>
        <v/>
      </c>
    </row>
    <row r="218" spans="1:63" x14ac:dyDescent="0.25">
      <c r="A218" s="1">
        <v>42823</v>
      </c>
      <c r="B218" s="41">
        <f t="shared" si="280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95"/>
        <v>3243.0939349999999</v>
      </c>
      <c r="T218" t="str">
        <f t="shared" si="227"/>
        <v>牛</v>
      </c>
      <c r="U218">
        <f t="shared" si="228"/>
        <v>3262.0976000000001</v>
      </c>
      <c r="V218">
        <f t="shared" si="229"/>
        <v>3233.319</v>
      </c>
      <c r="W218" s="40">
        <f t="shared" si="207"/>
        <v>8.8612602038060269E-3</v>
      </c>
      <c r="X218">
        <f t="shared" si="230"/>
        <v>1328</v>
      </c>
      <c r="Y218">
        <f t="shared" si="231"/>
        <v>1028</v>
      </c>
      <c r="Z218" s="25">
        <f t="shared" si="249"/>
        <v>8.8471539230352073E-3</v>
      </c>
      <c r="AA218" s="25">
        <f t="shared" si="250"/>
        <v>-3.9564335495851087E-5</v>
      </c>
      <c r="AB218" s="25">
        <f t="shared" si="251"/>
        <v>-6.3342075626889914E-3</v>
      </c>
      <c r="AC218" s="25">
        <f t="shared" si="252"/>
        <v>2.5270526411171257E-3</v>
      </c>
      <c r="AD218" s="25">
        <f t="shared" si="253"/>
        <v>2.8341853427752577E-3</v>
      </c>
      <c r="AE218" s="25">
        <f t="shared" si="254"/>
        <v>-6.0270748610308502E-3</v>
      </c>
      <c r="AF218" s="25">
        <f t="shared" si="255"/>
        <v>-3.5000222199138148E-3</v>
      </c>
      <c r="AG218" s="25">
        <f t="shared" si="256"/>
        <v>-3.5395865554096765E-3</v>
      </c>
      <c r="AH218" s="25">
        <f t="shared" si="257"/>
        <v>1.1732917913132338E-3</v>
      </c>
      <c r="AI218" s="25">
        <f t="shared" si="258"/>
        <v>4.796158665510917E-4</v>
      </c>
      <c r="AJ218" s="25">
        <f t="shared" si="259"/>
        <v>-5.6972165793975707E-4</v>
      </c>
      <c r="AK218" s="25">
        <f t="shared" si="260"/>
        <v>1.4723549852324633E-3</v>
      </c>
      <c r="AL218" s="25">
        <f t="shared" si="261"/>
        <v>7.4994298462633391E-3</v>
      </c>
      <c r="AM218" s="25">
        <f t="shared" si="262"/>
        <v>6.9362705925246661E-3</v>
      </c>
      <c r="AN218" s="25">
        <f t="shared" si="263"/>
        <v>0</v>
      </c>
      <c r="AO218" s="40">
        <f t="shared" si="264"/>
        <v>0.80307898369708375</v>
      </c>
      <c r="AP218" s="40">
        <f t="shared" si="265"/>
        <v>0.80836674993427349</v>
      </c>
      <c r="AQ218" s="25">
        <f t="shared" si="266"/>
        <v>-5.6016036242742952E-4</v>
      </c>
      <c r="AR218" s="25">
        <f t="shared" si="267"/>
        <v>-4.9723772051461987E-3</v>
      </c>
      <c r="AS218" s="25">
        <f t="shared" si="282"/>
        <v>-3.5000222199138148E-3</v>
      </c>
      <c r="AT218" s="28">
        <f t="shared" si="268"/>
        <v>1</v>
      </c>
      <c r="AU218" s="28">
        <f t="shared" si="269"/>
        <v>8.65246025234509E-2</v>
      </c>
      <c r="AV218" s="40">
        <f t="shared" si="270"/>
        <v>0.2842772059794505</v>
      </c>
      <c r="AW218" s="25">
        <f t="shared" si="271"/>
        <v>-3.5000222199138148E-3</v>
      </c>
      <c r="AX218" s="28">
        <f t="shared" si="272"/>
        <v>-0.5614623365973187</v>
      </c>
      <c r="AY218" s="25">
        <f t="shared" si="273"/>
        <v>7.4994298462633391E-3</v>
      </c>
      <c r="AZ218" s="25">
        <f t="shared" si="274"/>
        <v>6.0206302983569176E-4</v>
      </c>
      <c r="BA218" s="25">
        <f t="shared" si="246"/>
        <v>0.34820788622875165</v>
      </c>
      <c r="BB218" s="25">
        <f t="shared" si="247"/>
        <v>-1.34708123884609E-3</v>
      </c>
      <c r="BC218" s="25">
        <f t="shared" si="248"/>
        <v>-3.8782440316581551E-3</v>
      </c>
      <c r="BD218" s="39">
        <f t="shared" si="243"/>
        <v>1</v>
      </c>
      <c r="BE218" t="str">
        <f t="shared" si="275"/>
        <v/>
      </c>
      <c r="BF218" t="str">
        <f t="shared" si="276"/>
        <v/>
      </c>
      <c r="BG218">
        <f t="shared" si="277"/>
        <v>0.125</v>
      </c>
      <c r="BH218" t="str">
        <f t="shared" si="278"/>
        <v/>
      </c>
      <c r="BI218" t="str">
        <f t="shared" si="279"/>
        <v/>
      </c>
      <c r="BJ218" s="25">
        <f t="shared" si="281"/>
        <v>-6.2154715064327484E-4</v>
      </c>
    </row>
    <row r="219" spans="1:63" x14ac:dyDescent="0.25">
      <c r="A219" s="1">
        <v>42824</v>
      </c>
      <c r="B219" s="41">
        <f t="shared" si="280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95"/>
        <v>3242.8030349999999</v>
      </c>
      <c r="T219" t="str">
        <f t="shared" si="227"/>
        <v>熊</v>
      </c>
      <c r="U219">
        <f t="shared" si="228"/>
        <v>3239.7264</v>
      </c>
      <c r="V219">
        <f t="shared" si="229"/>
        <v>3196.2480999999998</v>
      </c>
      <c r="W219" s="40">
        <f t="shared" si="207"/>
        <v>1.3511228617695267E-2</v>
      </c>
      <c r="X219">
        <f t="shared" si="230"/>
        <v>935</v>
      </c>
      <c r="Y219">
        <f t="shared" si="231"/>
        <v>1312</v>
      </c>
      <c r="Z219" s="25">
        <f t="shared" si="249"/>
        <v>1.3439400354278737E-2</v>
      </c>
      <c r="AA219" s="25">
        <f t="shared" si="250"/>
        <v>-1.9649710327809223E-3</v>
      </c>
      <c r="AB219" s="25">
        <f t="shared" si="251"/>
        <v>-9.5521126296687561E-3</v>
      </c>
      <c r="AC219" s="25">
        <f t="shared" si="252"/>
        <v>3.9591159880266007E-3</v>
      </c>
      <c r="AD219" s="25">
        <f t="shared" si="253"/>
        <v>1.4176363441137456E-3</v>
      </c>
      <c r="AE219" s="25">
        <f t="shared" si="254"/>
        <v>-1.2093592273581633E-2</v>
      </c>
      <c r="AF219" s="25">
        <f t="shared" si="255"/>
        <v>-8.1344762855551471E-3</v>
      </c>
      <c r="AG219" s="25">
        <f t="shared" si="256"/>
        <v>-1.0099447318336063E-2</v>
      </c>
      <c r="AH219" s="25">
        <f t="shared" si="257"/>
        <v>-7.5425556356639397E-4</v>
      </c>
      <c r="AI219" s="25">
        <f t="shared" si="258"/>
        <v>1.0251496512601703E-3</v>
      </c>
      <c r="AJ219" s="25">
        <f t="shared" si="259"/>
        <v>-1.3818851056302754E-3</v>
      </c>
      <c r="AK219" s="25">
        <f t="shared" si="260"/>
        <v>-9.3601223165710352E-3</v>
      </c>
      <c r="AL219" s="25">
        <f t="shared" si="261"/>
        <v>1.083151990818319E-2</v>
      </c>
      <c r="AM219" s="25">
        <f t="shared" si="262"/>
        <v>6.4633264730340721E-3</v>
      </c>
      <c r="AN219" s="25">
        <f t="shared" si="263"/>
        <v>0</v>
      </c>
      <c r="AO219" s="40">
        <f t="shared" si="264"/>
        <v>0.86850248411256636</v>
      </c>
      <c r="AP219" s="40">
        <f t="shared" si="265"/>
        <v>1.0508197284953837</v>
      </c>
      <c r="AQ219" s="25">
        <f t="shared" si="266"/>
        <v>-2.4872115152282884E-3</v>
      </c>
      <c r="AR219" s="25">
        <f t="shared" si="267"/>
        <v>1.2256460310158979E-3</v>
      </c>
      <c r="AS219" s="25">
        <f t="shared" si="282"/>
        <v>-8.1344762855551471E-3</v>
      </c>
      <c r="AT219" s="28">
        <f t="shared" si="268"/>
        <v>4.9367081354021016E-3</v>
      </c>
      <c r="AU219" s="28">
        <f t="shared" si="269"/>
        <v>0.61178366537516704</v>
      </c>
      <c r="AV219" s="40">
        <f t="shared" si="270"/>
        <v>0.29162593753665444</v>
      </c>
      <c r="AW219" s="25">
        <f t="shared" si="271"/>
        <v>-8.1344762855551471E-3</v>
      </c>
      <c r="AX219" s="28">
        <f t="shared" si="272"/>
        <v>9.040371863664555E-2</v>
      </c>
      <c r="AY219" s="25">
        <f t="shared" si="273"/>
        <v>5.3761247498677669E-5</v>
      </c>
      <c r="AZ219" s="25">
        <f t="shared" si="274"/>
        <v>3.9591159880266007E-3</v>
      </c>
      <c r="BA219" s="25">
        <f t="shared" si="246"/>
        <v>0.2842772059794505</v>
      </c>
      <c r="BB219" s="25">
        <f t="shared" si="247"/>
        <v>-4.9723772051461987E-3</v>
      </c>
      <c r="BC219" s="25">
        <f t="shared" si="248"/>
        <v>-3.5000222199138148E-3</v>
      </c>
      <c r="BD219" s="39">
        <f t="shared" si="243"/>
        <v>1</v>
      </c>
      <c r="BE219" t="str">
        <f t="shared" si="275"/>
        <v/>
      </c>
      <c r="BF219" t="str">
        <f t="shared" si="276"/>
        <v/>
      </c>
      <c r="BG219" t="str">
        <f t="shared" si="277"/>
        <v/>
      </c>
      <c r="BH219">
        <f t="shared" si="278"/>
        <v>0</v>
      </c>
      <c r="BI219" t="str">
        <f t="shared" si="279"/>
        <v/>
      </c>
      <c r="BJ219" s="25" t="str">
        <f t="shared" si="281"/>
        <v/>
      </c>
    </row>
    <row r="220" spans="1:63" x14ac:dyDescent="0.25">
      <c r="A220" s="1">
        <v>42825</v>
      </c>
      <c r="B220" s="41">
        <f t="shared" si="280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95"/>
        <v>3241.72694</v>
      </c>
      <c r="T220" t="str">
        <f t="shared" si="227"/>
        <v>熊</v>
      </c>
      <c r="U220">
        <f t="shared" si="228"/>
        <v>3226.1239</v>
      </c>
      <c r="V220">
        <f t="shared" si="229"/>
        <v>3205.63</v>
      </c>
      <c r="W220" s="40">
        <f t="shared" si="207"/>
        <v>6.3727467426801451E-3</v>
      </c>
      <c r="X220">
        <f t="shared" si="230"/>
        <v>1107</v>
      </c>
      <c r="Y220">
        <f t="shared" si="231"/>
        <v>1021</v>
      </c>
      <c r="Z220" s="25">
        <f t="shared" si="249"/>
        <v>6.3918538677968728E-3</v>
      </c>
      <c r="AA220" s="25">
        <f t="shared" si="250"/>
        <v>-8.3383474452758031E-4</v>
      </c>
      <c r="AB220" s="25">
        <f t="shared" si="251"/>
        <v>-1.0918744864159633E-3</v>
      </c>
      <c r="AC220" s="25">
        <f t="shared" si="252"/>
        <v>5.2808722562642353E-3</v>
      </c>
      <c r="AD220" s="25">
        <f t="shared" si="253"/>
        <v>6.1784512411327264E-3</v>
      </c>
      <c r="AE220" s="25">
        <f t="shared" si="254"/>
        <v>-1.9429550154745744E-4</v>
      </c>
      <c r="AF220" s="25">
        <f t="shared" si="255"/>
        <v>5.0865767547168391E-3</v>
      </c>
      <c r="AG220" s="25">
        <f t="shared" si="256"/>
        <v>4.2527420101892569E-3</v>
      </c>
      <c r="AH220" s="25">
        <f t="shared" si="257"/>
        <v>1.1766008158375836E-3</v>
      </c>
      <c r="AI220" s="25">
        <f t="shared" si="258"/>
        <v>2.2262587708276908E-3</v>
      </c>
      <c r="AJ220" s="25">
        <f t="shared" si="259"/>
        <v>3.9814259275519176E-4</v>
      </c>
      <c r="AK220" s="25">
        <f t="shared" si="260"/>
        <v>4.0925382952467946E-3</v>
      </c>
      <c r="AL220" s="25">
        <f t="shared" si="261"/>
        <v>6.3727467426801451E-3</v>
      </c>
      <c r="AM220" s="25">
        <f t="shared" si="262"/>
        <v>4.3760202238616796E-3</v>
      </c>
      <c r="AN220" s="25">
        <f t="shared" si="263"/>
        <v>0</v>
      </c>
      <c r="AO220" s="40">
        <f t="shared" si="264"/>
        <v>3.0394410043956828E-2</v>
      </c>
      <c r="AP220" s="40">
        <f t="shared" si="265"/>
        <v>0.16090153655476422</v>
      </c>
      <c r="AQ220" s="25">
        <f t="shared" si="266"/>
        <v>3.6658479996047171E-4</v>
      </c>
      <c r="AR220" s="25">
        <f t="shared" si="267"/>
        <v>9.9403845947005297E-4</v>
      </c>
      <c r="AS220" s="25">
        <f t="shared" si="282"/>
        <v>5.0865767547168391E-3</v>
      </c>
      <c r="AT220" s="28">
        <f t="shared" si="268"/>
        <v>0.67198044296107007</v>
      </c>
      <c r="AU220" s="28">
        <f t="shared" si="269"/>
        <v>0.98155267365430021</v>
      </c>
      <c r="AV220" s="40">
        <f t="shared" si="270"/>
        <v>0.82821229731774615</v>
      </c>
      <c r="AW220" s="25">
        <f t="shared" si="271"/>
        <v>5.0865767547168391E-3</v>
      </c>
      <c r="AX220" s="28">
        <f t="shared" si="272"/>
        <v>0.15623185435667614</v>
      </c>
      <c r="AY220" s="25">
        <f t="shared" si="273"/>
        <v>4.2868337967942264E-3</v>
      </c>
      <c r="AZ220" s="25">
        <f t="shared" si="274"/>
        <v>4.295467478075801E-3</v>
      </c>
      <c r="BA220" s="25">
        <f t="shared" si="246"/>
        <v>0.29162593753665444</v>
      </c>
      <c r="BB220" s="25">
        <f t="shared" si="247"/>
        <v>1.2256460310158979E-3</v>
      </c>
      <c r="BC220" s="25">
        <f t="shared" si="248"/>
        <v>-8.1344762855551471E-3</v>
      </c>
      <c r="BD220" s="39">
        <f t="shared" si="243"/>
        <v>0</v>
      </c>
      <c r="BE220" t="str">
        <f t="shared" si="275"/>
        <v/>
      </c>
      <c r="BF220" t="str">
        <f t="shared" si="276"/>
        <v/>
      </c>
      <c r="BG220" t="str">
        <f t="shared" si="277"/>
        <v/>
      </c>
      <c r="BH220" t="str">
        <f t="shared" si="278"/>
        <v/>
      </c>
      <c r="BI220">
        <f t="shared" si="279"/>
        <v>1</v>
      </c>
      <c r="BJ220" s="25">
        <f t="shared" si="281"/>
        <v>9.9403845947005297E-4</v>
      </c>
    </row>
    <row r="221" spans="1:63" x14ac:dyDescent="0.25">
      <c r="A221" s="1">
        <v>42830</v>
      </c>
      <c r="B221" s="41">
        <f t="shared" si="280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95"/>
        <v>3241.9607100000003</v>
      </c>
      <c r="T221" t="str">
        <f t="shared" si="227"/>
        <v>熊</v>
      </c>
      <c r="U221">
        <f t="shared" si="228"/>
        <v>3270.6453000000001</v>
      </c>
      <c r="V221">
        <f t="shared" si="229"/>
        <v>3233.2525000000001</v>
      </c>
      <c r="W221" s="40">
        <f t="shared" si="207"/>
        <v>1.1498708361113219E-2</v>
      </c>
      <c r="X221">
        <f t="shared" si="230"/>
        <v>1459</v>
      </c>
      <c r="Y221">
        <f t="shared" si="231"/>
        <v>950</v>
      </c>
      <c r="Z221" s="25">
        <f t="shared" si="249"/>
        <v>1.155646654254777E-2</v>
      </c>
      <c r="AA221" s="25">
        <f t="shared" si="250"/>
        <v>4.0435072331527506E-3</v>
      </c>
      <c r="AB221" s="25">
        <f t="shared" si="251"/>
        <v>-1.3692425101535284E-4</v>
      </c>
      <c r="AC221" s="25">
        <f t="shared" si="252"/>
        <v>1.1361784110097839E-2</v>
      </c>
      <c r="AD221" s="25">
        <f t="shared" si="253"/>
        <v>1.075428648200156E-2</v>
      </c>
      <c r="AE221" s="25">
        <f t="shared" si="254"/>
        <v>-7.4442187911169294E-4</v>
      </c>
      <c r="AF221" s="25">
        <f t="shared" si="255"/>
        <v>1.0617362230986218E-2</v>
      </c>
      <c r="AG221" s="25">
        <f t="shared" si="256"/>
        <v>1.4660869464138927E-2</v>
      </c>
      <c r="AH221" s="25">
        <f t="shared" si="257"/>
        <v>1.792277145730085E-3</v>
      </c>
      <c r="AI221" s="25">
        <f t="shared" si="258"/>
        <v>4.5773067857320956E-4</v>
      </c>
      <c r="AJ221" s="25">
        <f t="shared" si="259"/>
        <v>1.2542891780805748E-3</v>
      </c>
      <c r="AK221" s="25">
        <f t="shared" si="260"/>
        <v>6.4722746383097142E-3</v>
      </c>
      <c r="AL221" s="25">
        <f t="shared" si="261"/>
        <v>8.8213737888628088E-3</v>
      </c>
      <c r="AM221" s="25">
        <f t="shared" si="262"/>
        <v>4.3993164433059253E-3</v>
      </c>
      <c r="AN221" s="25">
        <f t="shared" si="263"/>
        <v>0</v>
      </c>
      <c r="AO221" s="40">
        <f t="shared" si="264"/>
        <v>8.4048045406468097E-2</v>
      </c>
      <c r="AP221" s="40">
        <f t="shared" si="265"/>
        <v>-0.37172707249047438</v>
      </c>
      <c r="AQ221" s="25">
        <f t="shared" si="266"/>
        <v>1.0310613536081091E-4</v>
      </c>
      <c r="AR221" s="25">
        <f t="shared" si="267"/>
        <v>4.1450875926764569E-3</v>
      </c>
      <c r="AS221" s="25">
        <f t="shared" si="282"/>
        <v>1.0617362230986218E-2</v>
      </c>
      <c r="AT221" s="28">
        <f t="shared" si="268"/>
        <v>0.81743513486155084</v>
      </c>
      <c r="AU221" s="28">
        <f t="shared" si="269"/>
        <v>0.96880963989692026</v>
      </c>
      <c r="AV221" s="40">
        <f t="shared" si="270"/>
        <v>0.98802443251107397</v>
      </c>
      <c r="AW221" s="25">
        <f t="shared" si="271"/>
        <v>1.0617362230986218E-2</v>
      </c>
      <c r="AX221" s="28">
        <f t="shared" si="272"/>
        <v>0.36175948310904676</v>
      </c>
      <c r="AY221" s="25">
        <f t="shared" si="273"/>
        <v>7.2166965174213539E-3</v>
      </c>
      <c r="AZ221" s="25">
        <f t="shared" si="274"/>
        <v>4.2623921922905631E-3</v>
      </c>
      <c r="BA221" s="25">
        <f t="shared" si="246"/>
        <v>0.82821229731774615</v>
      </c>
      <c r="BB221" s="25">
        <f t="shared" si="247"/>
        <v>9.9403845947005297E-4</v>
      </c>
      <c r="BC221" s="25">
        <f t="shared" si="248"/>
        <v>5.0865767547168391E-3</v>
      </c>
      <c r="BD221" s="39">
        <f t="shared" si="243"/>
        <v>0</v>
      </c>
      <c r="BE221" t="str">
        <f t="shared" si="275"/>
        <v/>
      </c>
      <c r="BF221" t="str">
        <f t="shared" si="276"/>
        <v/>
      </c>
      <c r="BG221">
        <f t="shared" si="277"/>
        <v>0.5</v>
      </c>
      <c r="BH221" t="str">
        <f t="shared" si="278"/>
        <v/>
      </c>
      <c r="BI221" t="str">
        <f t="shared" si="279"/>
        <v/>
      </c>
      <c r="BJ221" s="25">
        <f t="shared" si="281"/>
        <v>2.0725437963382285E-3</v>
      </c>
    </row>
    <row r="222" spans="1:63" x14ac:dyDescent="0.25">
      <c r="A222" s="1">
        <v>42831</v>
      </c>
      <c r="B222" s="41">
        <f t="shared" si="280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95"/>
        <v>3243.7775850000003</v>
      </c>
      <c r="T222" t="str">
        <f t="shared" si="227"/>
        <v>牛</v>
      </c>
      <c r="U222">
        <f t="shared" si="228"/>
        <v>3286.6206000000002</v>
      </c>
      <c r="V222">
        <f t="shared" si="229"/>
        <v>3265.7952</v>
      </c>
      <c r="W222" s="40">
        <f t="shared" si="207"/>
        <v>6.3565777137296374E-3</v>
      </c>
      <c r="X222">
        <f t="shared" si="230"/>
        <v>1355</v>
      </c>
      <c r="Y222">
        <f t="shared" si="231"/>
        <v>1019</v>
      </c>
      <c r="Z222" s="25">
        <f t="shared" si="249"/>
        <v>6.3643564257190033E-3</v>
      </c>
      <c r="AA222" s="25">
        <f t="shared" si="250"/>
        <v>6.0989945000199054E-4</v>
      </c>
      <c r="AB222" s="25">
        <f t="shared" si="251"/>
        <v>-1.529730419602986E-3</v>
      </c>
      <c r="AC222" s="25">
        <f t="shared" si="252"/>
        <v>4.8268472941265603E-3</v>
      </c>
      <c r="AD222" s="25">
        <f t="shared" si="253"/>
        <v>4.3995835322036539E-3</v>
      </c>
      <c r="AE222" s="25">
        <f t="shared" si="254"/>
        <v>-1.9569941815259276E-3</v>
      </c>
      <c r="AF222" s="25">
        <f t="shared" si="255"/>
        <v>2.8698531126007502E-3</v>
      </c>
      <c r="AG222" s="25">
        <f t="shared" si="256"/>
        <v>3.4797525626025943E-3</v>
      </c>
      <c r="AH222" s="25">
        <f t="shared" si="257"/>
        <v>-1.4612807091237718E-3</v>
      </c>
      <c r="AI222" s="25">
        <f t="shared" si="258"/>
        <v>-1.0111789620086166E-3</v>
      </c>
      <c r="AJ222" s="25">
        <f t="shared" si="259"/>
        <v>-3.7997035551342229E-4</v>
      </c>
      <c r="AK222" s="25">
        <f t="shared" si="260"/>
        <v>4.7962444902033204E-4</v>
      </c>
      <c r="AL222" s="25">
        <f t="shared" si="261"/>
        <v>4.0201462729573091E-3</v>
      </c>
      <c r="AM222" s="25">
        <f t="shared" si="262"/>
        <v>3.9241438794489977E-3</v>
      </c>
      <c r="AN222" s="25">
        <f t="shared" si="263"/>
        <v>0</v>
      </c>
      <c r="AO222" s="40">
        <f t="shared" si="264"/>
        <v>0.48629460145641984</v>
      </c>
      <c r="AP222" s="40">
        <f t="shared" si="265"/>
        <v>0.3346382474117216</v>
      </c>
      <c r="AQ222" s="25">
        <f t="shared" si="266"/>
        <v>4.655027025297906E-4</v>
      </c>
      <c r="AR222" s="25">
        <f t="shared" si="267"/>
        <v>2.390228663580303E-3</v>
      </c>
      <c r="AS222" s="25">
        <f t="shared" ref="AS222:AS238" si="283">LN(N222/C222)</f>
        <v>2.8698531126007502E-3</v>
      </c>
      <c r="AT222" s="28">
        <f t="shared" si="268"/>
        <v>0.60562202593611658</v>
      </c>
      <c r="AU222" s="28">
        <f t="shared" si="269"/>
        <v>0.60970796852054832</v>
      </c>
      <c r="AV222" s="40">
        <f t="shared" si="270"/>
        <v>0.75876573799301095</v>
      </c>
      <c r="AW222" s="25">
        <f t="shared" si="271"/>
        <v>2.8698531126007502E-3</v>
      </c>
      <c r="AX222" s="28">
        <f t="shared" si="272"/>
        <v>0.37619445484839031</v>
      </c>
      <c r="AY222" s="25">
        <f t="shared" si="273"/>
        <v>2.4366186305463172E-3</v>
      </c>
      <c r="AZ222" s="25">
        <f t="shared" si="274"/>
        <v>2.3944134598458326E-3</v>
      </c>
      <c r="BA222" s="25">
        <f t="shared" si="246"/>
        <v>0.98802443251107397</v>
      </c>
      <c r="BB222" s="25">
        <f t="shared" si="247"/>
        <v>4.1450875926764569E-3</v>
      </c>
      <c r="BC222" s="25">
        <f t="shared" si="248"/>
        <v>1.0617362230986218E-2</v>
      </c>
      <c r="BD222" s="39">
        <f t="shared" si="243"/>
        <v>0</v>
      </c>
      <c r="BE222" t="str">
        <f t="shared" si="275"/>
        <v/>
      </c>
      <c r="BF222" t="str">
        <f t="shared" si="276"/>
        <v/>
      </c>
      <c r="BG222" t="str">
        <f t="shared" si="277"/>
        <v/>
      </c>
      <c r="BH222">
        <f t="shared" si="278"/>
        <v>0</v>
      </c>
      <c r="BI222" t="str">
        <f t="shared" si="279"/>
        <v/>
      </c>
      <c r="BJ222" s="25" t="str">
        <f t="shared" si="281"/>
        <v/>
      </c>
    </row>
    <row r="223" spans="1:63" x14ac:dyDescent="0.25">
      <c r="A223" s="1">
        <v>42832</v>
      </c>
      <c r="B223" s="41">
        <f t="shared" si="280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95"/>
        <v>3245.7369250000002</v>
      </c>
      <c r="T223" t="str">
        <f t="shared" si="227"/>
        <v>牛</v>
      </c>
      <c r="U223">
        <f t="shared" si="228"/>
        <v>3295.0751</v>
      </c>
      <c r="V223">
        <f t="shared" si="229"/>
        <v>3275.1606000000002</v>
      </c>
      <c r="W223" s="40">
        <f t="shared" si="207"/>
        <v>6.062053751168207E-3</v>
      </c>
      <c r="X223">
        <f t="shared" si="230"/>
        <v>1349</v>
      </c>
      <c r="Y223">
        <f t="shared" si="231"/>
        <v>1011</v>
      </c>
      <c r="Z223" s="25">
        <f t="shared" si="249"/>
        <v>6.0703392424836817E-3</v>
      </c>
      <c r="AA223" s="25">
        <f t="shared" si="250"/>
        <v>-2.9651547901396273E-4</v>
      </c>
      <c r="AB223" s="25">
        <f t="shared" si="251"/>
        <v>-2.4472459152527141E-3</v>
      </c>
      <c r="AC223" s="25">
        <f t="shared" si="252"/>
        <v>3.6148078359154903E-3</v>
      </c>
      <c r="AD223" s="25">
        <f t="shared" si="253"/>
        <v>4.3953420815820909E-3</v>
      </c>
      <c r="AE223" s="25">
        <f t="shared" si="254"/>
        <v>-1.6667116695861588E-3</v>
      </c>
      <c r="AF223" s="25">
        <f t="shared" si="255"/>
        <v>1.9480961663293612E-3</v>
      </c>
      <c r="AG223" s="25">
        <f t="shared" si="256"/>
        <v>1.6515806873154553E-3</v>
      </c>
      <c r="AH223" s="25">
        <f t="shared" si="257"/>
        <v>-1.1303932715197463E-3</v>
      </c>
      <c r="AI223" s="25">
        <f t="shared" si="258"/>
        <v>-2.8800498761406444E-4</v>
      </c>
      <c r="AJ223" s="25">
        <f t="shared" si="259"/>
        <v>-3.9829624614343178E-4</v>
      </c>
      <c r="AK223" s="25">
        <f t="shared" si="260"/>
        <v>2.5783163670565139E-3</v>
      </c>
      <c r="AL223" s="25">
        <f t="shared" si="261"/>
        <v>4.2450280366424873E-3</v>
      </c>
      <c r="AM223" s="25">
        <f t="shared" si="262"/>
        <v>3.7232568396813616E-3</v>
      </c>
      <c r="AN223" s="25">
        <f t="shared" si="263"/>
        <v>0</v>
      </c>
      <c r="AO223" s="40">
        <f t="shared" si="264"/>
        <v>0.39212069448132469</v>
      </c>
      <c r="AP223" s="40">
        <f t="shared" si="265"/>
        <v>0.46194922735720412</v>
      </c>
      <c r="AQ223" s="25">
        <f t="shared" si="266"/>
        <v>-2.7084078897677676E-4</v>
      </c>
      <c r="AR223" s="25">
        <f t="shared" si="267"/>
        <v>-6.3022020072703343E-4</v>
      </c>
      <c r="AS223" s="25">
        <f t="shared" si="283"/>
        <v>1.9480961663293612E-3</v>
      </c>
      <c r="AT223" s="28">
        <f t="shared" si="268"/>
        <v>1</v>
      </c>
      <c r="AU223" s="28">
        <f t="shared" si="269"/>
        <v>0.34229437512249633</v>
      </c>
      <c r="AV223" s="40">
        <f t="shared" si="270"/>
        <v>0.59557106630846146</v>
      </c>
      <c r="AW223" s="25">
        <f t="shared" si="271"/>
        <v>1.9480961663293612E-3</v>
      </c>
      <c r="AX223" s="28">
        <f t="shared" si="272"/>
        <v>-0.1040548344171373</v>
      </c>
      <c r="AY223" s="25">
        <f t="shared" si="273"/>
        <v>4.2450280366424873E-3</v>
      </c>
      <c r="AZ223" s="25">
        <f t="shared" si="274"/>
        <v>1.276010924428651E-3</v>
      </c>
      <c r="BA223" s="25">
        <f t="shared" si="246"/>
        <v>0.75876573799301095</v>
      </c>
      <c r="BB223" s="25">
        <f t="shared" si="247"/>
        <v>2.390228663580303E-3</v>
      </c>
      <c r="BC223" s="25">
        <f t="shared" si="248"/>
        <v>2.8698531126007502E-3</v>
      </c>
      <c r="BD223" s="39">
        <f t="shared" si="243"/>
        <v>0</v>
      </c>
      <c r="BE223" t="str">
        <f t="shared" si="275"/>
        <v/>
      </c>
      <c r="BF223" t="str">
        <f t="shared" si="276"/>
        <v/>
      </c>
      <c r="BG223" t="str">
        <f t="shared" si="277"/>
        <v/>
      </c>
      <c r="BH223" t="str">
        <f t="shared" si="278"/>
        <v/>
      </c>
      <c r="BI223">
        <f t="shared" si="279"/>
        <v>0</v>
      </c>
      <c r="BJ223" s="25" t="str">
        <f t="shared" si="281"/>
        <v/>
      </c>
    </row>
    <row r="224" spans="1:63" ht="56" x14ac:dyDescent="0.25">
      <c r="A224" s="1">
        <v>42835</v>
      </c>
      <c r="B224" s="41">
        <f t="shared" si="280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95"/>
        <v>3248.0288</v>
      </c>
      <c r="T224" t="str">
        <f t="shared" si="227"/>
        <v>牛</v>
      </c>
      <c r="U224">
        <f t="shared" si="228"/>
        <v>3285.4594000000002</v>
      </c>
      <c r="V224">
        <f t="shared" si="229"/>
        <v>3265.2836000000002</v>
      </c>
      <c r="W224" s="40">
        <f t="shared" si="207"/>
        <v>6.1598703523687648E-3</v>
      </c>
      <c r="X224">
        <f t="shared" si="230"/>
        <v>930</v>
      </c>
      <c r="Y224">
        <f t="shared" si="231"/>
        <v>1432</v>
      </c>
      <c r="Z224" s="25">
        <f t="shared" si="249"/>
        <v>6.1409372460971452E-3</v>
      </c>
      <c r="AA224" s="25">
        <f t="shared" si="250"/>
        <v>-4.752239369567729E-4</v>
      </c>
      <c r="AB224" s="25">
        <f t="shared" si="251"/>
        <v>-4.6798696280774396E-3</v>
      </c>
      <c r="AC224" s="25">
        <f t="shared" si="252"/>
        <v>1.4800007242913155E-3</v>
      </c>
      <c r="AD224" s="25">
        <f t="shared" si="253"/>
        <v>0</v>
      </c>
      <c r="AE224" s="25">
        <f t="shared" si="254"/>
        <v>-6.1598703523687995E-3</v>
      </c>
      <c r="AF224" s="25">
        <f t="shared" si="255"/>
        <v>-4.6798696280774396E-3</v>
      </c>
      <c r="AG224" s="25">
        <f t="shared" si="256"/>
        <v>-5.1550935650342133E-3</v>
      </c>
      <c r="AH224" s="25">
        <f t="shared" si="257"/>
        <v>-1.1432941247604862E-3</v>
      </c>
      <c r="AI224" s="25">
        <f t="shared" si="258"/>
        <v>-2.0982231978231756E-3</v>
      </c>
      <c r="AJ224" s="25">
        <f t="shared" si="259"/>
        <v>-3.2731129835429063E-3</v>
      </c>
      <c r="AK224" s="25">
        <f t="shared" si="260"/>
        <v>-2.6221553822381679E-3</v>
      </c>
      <c r="AL224" s="25">
        <f t="shared" si="261"/>
        <v>3.7967446656660977E-3</v>
      </c>
      <c r="AM224" s="25">
        <f t="shared" si="262"/>
        <v>4.5044247188125346E-3</v>
      </c>
      <c r="AN224" s="25">
        <f t="shared" si="263"/>
        <v>0</v>
      </c>
      <c r="AO224" s="40">
        <f t="shared" si="264"/>
        <v>1</v>
      </c>
      <c r="AP224" s="40">
        <f t="shared" si="265"/>
        <v>1.1254337210049254</v>
      </c>
      <c r="AQ224" s="25">
        <f t="shared" si="266"/>
        <v>3.2294040568701184E-4</v>
      </c>
      <c r="AR224" s="25">
        <f t="shared" si="267"/>
        <v>-2.0577142458393298E-3</v>
      </c>
      <c r="AS224" s="25">
        <f t="shared" si="283"/>
        <v>-4.6798696280774396E-3</v>
      </c>
      <c r="AT224" s="28">
        <f t="shared" si="268"/>
        <v>0.30896196106149215</v>
      </c>
      <c r="AU224" s="28">
        <f t="shared" si="269"/>
        <v>0.32806924715425761</v>
      </c>
      <c r="AV224" s="40">
        <f t="shared" si="270"/>
        <v>0.23970301053736356</v>
      </c>
      <c r="AW224" s="25">
        <f t="shared" si="271"/>
        <v>-4.6798696280774396E-3</v>
      </c>
      <c r="AX224" s="28">
        <f t="shared" si="272"/>
        <v>-0.33386036737081726</v>
      </c>
      <c r="AY224" s="25">
        <f t="shared" si="273"/>
        <v>1.1745892834279608E-3</v>
      </c>
      <c r="AZ224" s="25">
        <f t="shared" si="274"/>
        <v>1.4800007242913155E-3</v>
      </c>
      <c r="BA224" s="25">
        <f t="shared" si="246"/>
        <v>0.59557106630846146</v>
      </c>
      <c r="BB224" s="25">
        <f t="shared" si="247"/>
        <v>-6.3022020072703343E-4</v>
      </c>
      <c r="BC224" s="25">
        <f t="shared" si="248"/>
        <v>1.9480961663293612E-3</v>
      </c>
      <c r="BD224" s="39">
        <f t="shared" si="243"/>
        <v>1</v>
      </c>
      <c r="BE224" t="str">
        <f t="shared" si="275"/>
        <v/>
      </c>
      <c r="BF224" t="str">
        <f t="shared" si="276"/>
        <v/>
      </c>
      <c r="BG224" t="str">
        <f t="shared" si="277"/>
        <v/>
      </c>
      <c r="BH224" t="str">
        <f t="shared" si="278"/>
        <v/>
      </c>
      <c r="BI224" t="str">
        <f t="shared" si="279"/>
        <v/>
      </c>
      <c r="BJ224" s="25" t="str">
        <f t="shared" si="281"/>
        <v/>
      </c>
      <c r="BK224" s="50" t="s">
        <v>301</v>
      </c>
    </row>
    <row r="225" spans="1:63" x14ac:dyDescent="0.25">
      <c r="A225" s="1">
        <f>A224+1</f>
        <v>42836</v>
      </c>
      <c r="B225" s="41">
        <f t="shared" si="280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95"/>
        <v>3250.7057500000001</v>
      </c>
      <c r="T225" t="str">
        <f t="shared" si="227"/>
        <v>牛</v>
      </c>
      <c r="U225">
        <f t="shared" si="228"/>
        <v>3290.1120999999998</v>
      </c>
      <c r="V225">
        <f t="shared" si="229"/>
        <v>3244.4351000000001</v>
      </c>
      <c r="W225" s="40">
        <f t="shared" ref="W225:W238" si="284">LN(U225/V225)</f>
        <v>1.398038534825624E-2</v>
      </c>
      <c r="X225">
        <f t="shared" si="230"/>
        <v>1451</v>
      </c>
      <c r="Y225">
        <f t="shared" si="231"/>
        <v>1334</v>
      </c>
      <c r="Z225" s="25">
        <f t="shared" si="249"/>
        <v>1.3984659156195015E-2</v>
      </c>
      <c r="AA225" s="25">
        <f t="shared" si="250"/>
        <v>-1.1926856461813003E-3</v>
      </c>
      <c r="AB225" s="25">
        <f t="shared" si="251"/>
        <v>-5.8312884686009315E-4</v>
      </c>
      <c r="AC225" s="25">
        <f t="shared" si="252"/>
        <v>1.3397256501396204E-2</v>
      </c>
      <c r="AD225" s="25">
        <f t="shared" si="253"/>
        <v>7.2877024676164023E-3</v>
      </c>
      <c r="AE225" s="25">
        <f t="shared" si="254"/>
        <v>-6.6926828806397358E-3</v>
      </c>
      <c r="AF225" s="25">
        <f t="shared" si="255"/>
        <v>6.7045736207564108E-3</v>
      </c>
      <c r="AG225" s="25">
        <f t="shared" si="256"/>
        <v>5.5118879745749911E-3</v>
      </c>
      <c r="AH225" s="25">
        <f t="shared" si="257"/>
        <v>-2.1963565157948173E-4</v>
      </c>
      <c r="AI225" s="25">
        <f t="shared" si="258"/>
        <v>1.5593328166582819E-3</v>
      </c>
      <c r="AJ225" s="25">
        <f t="shared" si="259"/>
        <v>2.7580385341430609E-3</v>
      </c>
      <c r="AK225" s="25">
        <f t="shared" si="260"/>
        <v>-3.6766482223329687E-3</v>
      </c>
      <c r="AL225" s="25">
        <f t="shared" si="261"/>
        <v>9.2267363965419045E-3</v>
      </c>
      <c r="AM225" s="25">
        <f t="shared" si="262"/>
        <v>1.398038534825624E-2</v>
      </c>
      <c r="AN225" s="25">
        <f t="shared" si="263"/>
        <v>0</v>
      </c>
      <c r="AO225" s="40">
        <f t="shared" si="264"/>
        <v>0.47826317745103514</v>
      </c>
      <c r="AP225" s="40">
        <f t="shared" si="265"/>
        <v>0.60757935665374996</v>
      </c>
      <c r="AQ225" s="25">
        <f t="shared" si="266"/>
        <v>9.837103797762732E-4</v>
      </c>
      <c r="AR225" s="25">
        <f t="shared" si="267"/>
        <v>1.0381221843089388E-2</v>
      </c>
      <c r="AS225" s="25">
        <f t="shared" si="283"/>
        <v>6.7045736207564108E-3</v>
      </c>
      <c r="AT225" s="28">
        <f t="shared" si="268"/>
        <v>8.0594113275659032E-2</v>
      </c>
      <c r="AU225" s="28">
        <f t="shared" si="269"/>
        <v>0.95800950149966768</v>
      </c>
      <c r="AV225" s="40">
        <f t="shared" si="270"/>
        <v>0.95800950149966768</v>
      </c>
      <c r="AW225" s="25">
        <f t="shared" si="271"/>
        <v>6.7045736207564108E-3</v>
      </c>
      <c r="AX225" s="28">
        <f t="shared" si="272"/>
        <v>0.74345731987653141</v>
      </c>
      <c r="AY225" s="25">
        <f t="shared" si="273"/>
        <v>7.4678289778989037E-4</v>
      </c>
      <c r="AZ225" s="25">
        <f t="shared" si="274"/>
        <v>1.3397256501396204E-2</v>
      </c>
      <c r="BA225" s="25">
        <f t="shared" si="246"/>
        <v>0.23970301053736356</v>
      </c>
      <c r="BB225" s="25">
        <f t="shared" si="247"/>
        <v>-2.0577142458393298E-3</v>
      </c>
      <c r="BC225" s="25">
        <f t="shared" si="248"/>
        <v>-4.6798696280774396E-3</v>
      </c>
      <c r="BD225" s="39">
        <f t="shared" si="243"/>
        <v>1</v>
      </c>
      <c r="BE225">
        <f t="shared" si="275"/>
        <v>0</v>
      </c>
      <c r="BF225">
        <f t="shared" si="276"/>
        <v>0</v>
      </c>
      <c r="BG225" t="str">
        <f t="shared" si="277"/>
        <v/>
      </c>
      <c r="BH225" t="str">
        <f t="shared" si="278"/>
        <v/>
      </c>
      <c r="BI225" t="str">
        <f t="shared" si="279"/>
        <v/>
      </c>
      <c r="BJ225" s="25" t="str">
        <f t="shared" si="281"/>
        <v/>
      </c>
      <c r="BK225" s="50" t="s">
        <v>304</v>
      </c>
    </row>
    <row r="226" spans="1:63" x14ac:dyDescent="0.25">
      <c r="A226" s="1">
        <f>A225+1</f>
        <v>42837</v>
      </c>
      <c r="B226" s="41">
        <f t="shared" si="280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95"/>
        <v>3254.4940749999996</v>
      </c>
      <c r="T226" t="str">
        <f t="shared" si="227"/>
        <v>牛</v>
      </c>
      <c r="U226">
        <f t="shared" si="228"/>
        <v>3284.8427999999999</v>
      </c>
      <c r="V226">
        <f t="shared" si="229"/>
        <v>3262.2773000000002</v>
      </c>
      <c r="W226" s="40">
        <f t="shared" si="284"/>
        <v>6.8932871277047883E-3</v>
      </c>
      <c r="X226">
        <f t="shared" si="230"/>
        <v>1032</v>
      </c>
      <c r="Y226">
        <f t="shared" si="231"/>
        <v>1455</v>
      </c>
      <c r="Z226" s="25">
        <f t="shared" si="249"/>
        <v>6.871687202247987E-3</v>
      </c>
      <c r="AA226" s="25">
        <f t="shared" si="250"/>
        <v>-1.3259829840772054E-3</v>
      </c>
      <c r="AB226" s="25">
        <f t="shared" si="251"/>
        <v>-3.1445717271244384E-3</v>
      </c>
      <c r="AC226" s="25">
        <f t="shared" si="252"/>
        <v>3.7487154005803394E-3</v>
      </c>
      <c r="AD226" s="25">
        <f t="shared" si="253"/>
        <v>3.0627159606000143E-4</v>
      </c>
      <c r="AE226" s="25">
        <f t="shared" si="254"/>
        <v>-6.587015531644775E-3</v>
      </c>
      <c r="AF226" s="25">
        <f t="shared" si="255"/>
        <v>-2.838300131064439E-3</v>
      </c>
      <c r="AG226" s="25">
        <f t="shared" si="256"/>
        <v>-4.1642831151416128E-3</v>
      </c>
      <c r="AH226" s="25">
        <f t="shared" si="257"/>
        <v>-2.1522384765999877E-3</v>
      </c>
      <c r="AI226" s="25">
        <f t="shared" si="258"/>
        <v>-2.3544392981693072E-3</v>
      </c>
      <c r="AJ226" s="25">
        <f t="shared" si="259"/>
        <v>-3.2099950981256085E-3</v>
      </c>
      <c r="AK226" s="25">
        <f t="shared" si="260"/>
        <v>-1.6169470878200369E-3</v>
      </c>
      <c r="AL226" s="25">
        <f t="shared" si="261"/>
        <v>4.4591508189335324E-3</v>
      </c>
      <c r="AM226" s="25">
        <f t="shared" si="262"/>
        <v>6.501380328361183E-3</v>
      </c>
      <c r="AN226" s="25">
        <f t="shared" si="263"/>
        <v>0</v>
      </c>
      <c r="AO226" s="40">
        <f t="shared" si="264"/>
        <v>0.93117345193293699</v>
      </c>
      <c r="AP226" s="40">
        <f t="shared" si="265"/>
        <v>1.2293055080397068</v>
      </c>
      <c r="AQ226" s="25">
        <f t="shared" si="266"/>
        <v>-1.2231834208678113E-4</v>
      </c>
      <c r="AR226" s="25">
        <f t="shared" si="267"/>
        <v>-1.221353043244372E-3</v>
      </c>
      <c r="AS226" s="25">
        <f t="shared" si="283"/>
        <v>-2.838300131064439E-3</v>
      </c>
      <c r="AT226" s="28">
        <f t="shared" si="268"/>
        <v>0.56815600410536138</v>
      </c>
      <c r="AU226" s="28">
        <f t="shared" si="269"/>
        <v>0.57580927137377935</v>
      </c>
      <c r="AV226" s="40">
        <f t="shared" si="270"/>
        <v>0.54296603221731454</v>
      </c>
      <c r="AW226" s="25">
        <f t="shared" si="271"/>
        <v>-2.838300131064439E-3</v>
      </c>
      <c r="AX226" s="28">
        <f t="shared" si="272"/>
        <v>-0.17734151691742064</v>
      </c>
      <c r="AY226" s="25">
        <f t="shared" si="273"/>
        <v>2.5359321350534778E-3</v>
      </c>
      <c r="AZ226" s="25">
        <f t="shared" si="274"/>
        <v>3.7487154005803394E-3</v>
      </c>
      <c r="BA226" s="25">
        <f t="shared" si="246"/>
        <v>0.95800950149966768</v>
      </c>
      <c r="BB226" s="25">
        <f t="shared" si="247"/>
        <v>1.0381221843089388E-2</v>
      </c>
      <c r="BC226" s="25">
        <f t="shared" si="248"/>
        <v>6.7045736207564108E-3</v>
      </c>
      <c r="BD226" s="39">
        <f t="shared" si="243"/>
        <v>0</v>
      </c>
      <c r="BE226" t="str">
        <f t="shared" si="275"/>
        <v/>
      </c>
      <c r="BF226" t="str">
        <f t="shared" si="276"/>
        <v/>
      </c>
      <c r="BG226">
        <f t="shared" si="277"/>
        <v>0</v>
      </c>
      <c r="BH226" t="str">
        <f t="shared" si="278"/>
        <v/>
      </c>
      <c r="BI226" t="str">
        <f t="shared" si="279"/>
        <v/>
      </c>
      <c r="BJ226" s="25" t="str">
        <f t="shared" si="281"/>
        <v/>
      </c>
    </row>
    <row r="227" spans="1:63" x14ac:dyDescent="0.25">
      <c r="A227" s="1">
        <f>A226+1</f>
        <v>42838</v>
      </c>
      <c r="B227" s="41">
        <f t="shared" si="280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95"/>
        <v>3256.3694150000001</v>
      </c>
      <c r="T227" t="str">
        <f t="shared" si="227"/>
        <v>牛</v>
      </c>
      <c r="U227">
        <f t="shared" si="228"/>
        <v>3281.1369</v>
      </c>
      <c r="V227">
        <f t="shared" si="229"/>
        <v>3261.4901</v>
      </c>
      <c r="W227" s="40">
        <f t="shared" si="284"/>
        <v>6.0058013560600771E-3</v>
      </c>
      <c r="X227">
        <f t="shared" si="230"/>
        <v>1103</v>
      </c>
      <c r="Y227">
        <f t="shared" si="231"/>
        <v>930</v>
      </c>
      <c r="Z227" s="25">
        <f t="shared" si="249"/>
        <v>6.0169946993739818E-3</v>
      </c>
      <c r="AA227" s="25">
        <f t="shared" si="250"/>
        <v>-2.8476652982800431E-3</v>
      </c>
      <c r="AB227" s="25">
        <f t="shared" si="251"/>
        <v>-1.5443765557355E-3</v>
      </c>
      <c r="AC227" s="25">
        <f t="shared" si="252"/>
        <v>4.4614248003244997E-3</v>
      </c>
      <c r="AD227" s="25">
        <f t="shared" si="253"/>
        <v>4.8634183074561235E-3</v>
      </c>
      <c r="AE227" s="25">
        <f t="shared" si="254"/>
        <v>-1.142383048603982E-3</v>
      </c>
      <c r="AF227" s="25">
        <f t="shared" si="255"/>
        <v>3.3190417517207616E-3</v>
      </c>
      <c r="AG227" s="25">
        <f t="shared" si="256"/>
        <v>4.713764534406659E-4</v>
      </c>
      <c r="AH227" s="25">
        <f t="shared" si="257"/>
        <v>-4.6724485939921294E-4</v>
      </c>
      <c r="AI227" s="25">
        <f t="shared" si="258"/>
        <v>1.881319345684419E-3</v>
      </c>
      <c r="AJ227" s="25">
        <f t="shared" si="259"/>
        <v>1.7297504128191115E-3</v>
      </c>
      <c r="AK227" s="25">
        <f t="shared" si="260"/>
        <v>3.8689087320386106E-3</v>
      </c>
      <c r="AL227" s="25">
        <f t="shared" si="261"/>
        <v>6.0058013560600771E-3</v>
      </c>
      <c r="AM227" s="25">
        <f t="shared" si="262"/>
        <v>3.6345182406907293E-3</v>
      </c>
      <c r="AN227" s="25">
        <f t="shared" si="263"/>
        <v>0</v>
      </c>
      <c r="AO227" s="40">
        <f t="shared" si="264"/>
        <v>0.18975100270782358</v>
      </c>
      <c r="AP227" s="40">
        <f t="shared" si="265"/>
        <v>0.6636958690473701</v>
      </c>
      <c r="AQ227" s="25">
        <f t="shared" si="266"/>
        <v>2.1288964028234769E-4</v>
      </c>
      <c r="AR227" s="25">
        <f t="shared" si="267"/>
        <v>-5.4986698031802433E-4</v>
      </c>
      <c r="AS227" s="25">
        <f t="shared" si="283"/>
        <v>3.3190417517207616E-3</v>
      </c>
      <c r="AT227" s="28">
        <f t="shared" si="268"/>
        <v>0.83399332206771226</v>
      </c>
      <c r="AU227" s="28">
        <f t="shared" si="269"/>
        <v>0.58403972007760896</v>
      </c>
      <c r="AV227" s="40">
        <f t="shared" si="270"/>
        <v>0.74227864079646533</v>
      </c>
      <c r="AW227" s="25">
        <f t="shared" si="271"/>
        <v>3.3190417517207616E-3</v>
      </c>
      <c r="AX227" s="28">
        <f t="shared" si="272"/>
        <v>-9.1714681271246906E-2</v>
      </c>
      <c r="AY227" s="25">
        <f t="shared" si="273"/>
        <v>5.0112917806425447E-3</v>
      </c>
      <c r="AZ227" s="25">
        <f t="shared" si="274"/>
        <v>2.1243072557338176E-3</v>
      </c>
      <c r="BA227" s="25">
        <f t="shared" si="246"/>
        <v>0.54296603221731454</v>
      </c>
      <c r="BB227" s="25">
        <f t="shared" si="247"/>
        <v>-1.221353043244372E-3</v>
      </c>
      <c r="BC227" s="25">
        <f t="shared" si="248"/>
        <v>-2.838300131064439E-3</v>
      </c>
      <c r="BD227" s="39">
        <f t="shared" si="243"/>
        <v>1</v>
      </c>
      <c r="BE227" t="str">
        <f t="shared" si="275"/>
        <v/>
      </c>
      <c r="BF227" t="str">
        <f t="shared" si="276"/>
        <v/>
      </c>
      <c r="BG227" t="str">
        <f t="shared" si="277"/>
        <v/>
      </c>
      <c r="BH227">
        <f t="shared" si="278"/>
        <v>2</v>
      </c>
      <c r="BI227" t="str">
        <f t="shared" si="279"/>
        <v/>
      </c>
      <c r="BJ227" s="25">
        <f t="shared" si="281"/>
        <v>-1.0997339606360487E-3</v>
      </c>
    </row>
    <row r="228" spans="1:63" x14ac:dyDescent="0.25">
      <c r="A228" s="1">
        <f>A227+1</f>
        <v>42839</v>
      </c>
      <c r="B228" s="41">
        <f t="shared" si="280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95"/>
        <v>3258.2420649999999</v>
      </c>
      <c r="T228" t="str">
        <f t="shared" si="227"/>
        <v>牛</v>
      </c>
      <c r="U228">
        <f t="shared" si="228"/>
        <v>3276.7112000000002</v>
      </c>
      <c r="V228">
        <f t="shared" si="229"/>
        <v>3238.8959</v>
      </c>
      <c r="W228" s="40">
        <f t="shared" si="284"/>
        <v>1.1607736322958544E-2</v>
      </c>
      <c r="X228">
        <f t="shared" si="230"/>
        <v>930</v>
      </c>
      <c r="Y228">
        <f t="shared" si="231"/>
        <v>1438</v>
      </c>
      <c r="Z228" s="25">
        <f t="shared" si="249"/>
        <v>1.1542645287144705E-2</v>
      </c>
      <c r="AA228" s="25">
        <f t="shared" si="250"/>
        <v>1.9718532900331586E-5</v>
      </c>
      <c r="AB228" s="25">
        <f t="shared" si="251"/>
        <v>-9.8841593742681842E-3</v>
      </c>
      <c r="AC228" s="25">
        <f t="shared" si="252"/>
        <v>1.7235769486904666E-3</v>
      </c>
      <c r="AD228" s="25">
        <f t="shared" si="253"/>
        <v>1.7491627694275327E-4</v>
      </c>
      <c r="AE228" s="25">
        <f t="shared" si="254"/>
        <v>-1.143282004601596E-2</v>
      </c>
      <c r="AF228" s="25">
        <f t="shared" si="255"/>
        <v>-9.709243097325489E-3</v>
      </c>
      <c r="AG228" s="25">
        <f t="shared" si="256"/>
        <v>-9.6895245644251313E-3</v>
      </c>
      <c r="AH228" s="25">
        <f t="shared" si="257"/>
        <v>-6.8088070954505989E-4</v>
      </c>
      <c r="AI228" s="25">
        <f t="shared" si="258"/>
        <v>-1.1814170558460111E-3</v>
      </c>
      <c r="AJ228" s="25">
        <f t="shared" si="259"/>
        <v>-1.1625923799835731E-3</v>
      </c>
      <c r="AK228" s="25">
        <f t="shared" si="260"/>
        <v>-4.4355823748008765E-3</v>
      </c>
      <c r="AL228" s="25">
        <f t="shared" si="261"/>
        <v>7.9218286467731599E-3</v>
      </c>
      <c r="AM228" s="25">
        <f t="shared" si="262"/>
        <v>7.0760599722646733E-3</v>
      </c>
      <c r="AN228" s="25">
        <f t="shared" si="263"/>
        <v>0</v>
      </c>
      <c r="AO228" s="40">
        <f t="shared" si="264"/>
        <v>0.97783407464706762</v>
      </c>
      <c r="AP228" s="40">
        <f t="shared" si="265"/>
        <v>0.97533552504350329</v>
      </c>
      <c r="AQ228" s="25">
        <f t="shared" si="266"/>
        <v>-1.3876579416428145E-3</v>
      </c>
      <c r="AR228" s="25">
        <f t="shared" si="267"/>
        <v>-5.2736607225245917E-3</v>
      </c>
      <c r="AS228" s="25">
        <f t="shared" si="283"/>
        <v>-9.709243097325489E-3</v>
      </c>
      <c r="AT228" s="28">
        <f t="shared" si="268"/>
        <v>0.41703732353509154</v>
      </c>
      <c r="AU228" s="28">
        <f t="shared" si="269"/>
        <v>0.24292714316150027</v>
      </c>
      <c r="AV228" s="40">
        <f t="shared" si="270"/>
        <v>0.14775236478356937</v>
      </c>
      <c r="AW228" s="25">
        <f t="shared" si="271"/>
        <v>-9.709243097325489E-3</v>
      </c>
      <c r="AX228" s="28">
        <f t="shared" si="272"/>
        <v>-0.45366557980499306</v>
      </c>
      <c r="AY228" s="25">
        <f t="shared" si="273"/>
        <v>3.3113299950294499E-3</v>
      </c>
      <c r="AZ228" s="25">
        <f t="shared" si="274"/>
        <v>1.7235769486904666E-3</v>
      </c>
      <c r="BA228" s="25">
        <f t="shared" si="246"/>
        <v>0.74227864079646533</v>
      </c>
      <c r="BB228" s="25">
        <f t="shared" si="247"/>
        <v>-5.4986698031802433E-4</v>
      </c>
      <c r="BC228" s="25">
        <f t="shared" si="248"/>
        <v>3.3190417517207616E-3</v>
      </c>
      <c r="BD228" s="39">
        <f t="shared" si="243"/>
        <v>1</v>
      </c>
      <c r="BE228" t="str">
        <f t="shared" si="275"/>
        <v/>
      </c>
      <c r="BF228" t="str">
        <f t="shared" si="276"/>
        <v/>
      </c>
      <c r="BG228" t="str">
        <f t="shared" si="277"/>
        <v/>
      </c>
      <c r="BH228" t="str">
        <f t="shared" si="278"/>
        <v/>
      </c>
      <c r="BI228">
        <f t="shared" si="279"/>
        <v>0</v>
      </c>
      <c r="BJ228" s="25" t="str">
        <f t="shared" si="281"/>
        <v/>
      </c>
    </row>
    <row r="229" spans="1:63" ht="56" x14ac:dyDescent="0.25">
      <c r="A229" s="1">
        <v>42842</v>
      </c>
      <c r="B229" s="41">
        <f t="shared" si="280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95"/>
        <v>3258.3782250000004</v>
      </c>
      <c r="T229" t="str">
        <f t="shared" si="227"/>
        <v>熊</v>
      </c>
      <c r="U229">
        <f t="shared" si="228"/>
        <v>3229.9490999999998</v>
      </c>
      <c r="V229">
        <f t="shared" si="229"/>
        <v>3199.9650999999999</v>
      </c>
      <c r="W229" s="40">
        <f t="shared" si="284"/>
        <v>9.3264751002593606E-3</v>
      </c>
      <c r="X229">
        <f t="shared" si="230"/>
        <v>930</v>
      </c>
      <c r="Y229">
        <f t="shared" si="231"/>
        <v>1330</v>
      </c>
      <c r="Z229" s="25">
        <f t="shared" si="249"/>
        <v>9.2831184243739092E-3</v>
      </c>
      <c r="AA229" s="25">
        <f t="shared" si="250"/>
        <v>-4.4896984756862364E-3</v>
      </c>
      <c r="AB229" s="25">
        <f t="shared" si="251"/>
        <v>-2.5655577102592086E-3</v>
      </c>
      <c r="AC229" s="25">
        <f t="shared" si="252"/>
        <v>6.7609173900001155E-3</v>
      </c>
      <c r="AD229" s="25">
        <f t="shared" si="253"/>
        <v>0</v>
      </c>
      <c r="AE229" s="25">
        <f t="shared" si="254"/>
        <v>-9.3264751002592843E-3</v>
      </c>
      <c r="AF229" s="25">
        <f t="shared" si="255"/>
        <v>-2.5655577102592086E-3</v>
      </c>
      <c r="AG229" s="25">
        <f t="shared" si="256"/>
        <v>-7.0552561859455465E-3</v>
      </c>
      <c r="AH229" s="25">
        <f t="shared" si="257"/>
        <v>-1.8365750682485837E-3</v>
      </c>
      <c r="AI229" s="25">
        <f t="shared" si="258"/>
        <v>-1.3928490831719982E-3</v>
      </c>
      <c r="AJ229" s="25">
        <f t="shared" si="259"/>
        <v>-6.1012091344220393E-3</v>
      </c>
      <c r="AK229" s="25">
        <f t="shared" si="260"/>
        <v>-8.3125407416468795E-3</v>
      </c>
      <c r="AL229" s="25">
        <f t="shared" si="261"/>
        <v>8.6284299247789097E-3</v>
      </c>
      <c r="AM229" s="25">
        <f t="shared" si="262"/>
        <v>6.9709725069631431E-3</v>
      </c>
      <c r="AN229" s="25">
        <f t="shared" si="263"/>
        <v>0</v>
      </c>
      <c r="AO229" s="40">
        <f t="shared" si="264"/>
        <v>1</v>
      </c>
      <c r="AP229" s="40">
        <f t="shared" si="265"/>
        <v>1.5237607884826885</v>
      </c>
      <c r="AQ229" s="25">
        <f t="shared" si="266"/>
        <v>1.2250504394705462E-3</v>
      </c>
      <c r="AR229" s="25">
        <f t="shared" si="267"/>
        <v>5.7469830313875234E-3</v>
      </c>
      <c r="AS229" s="25">
        <f t="shared" si="283"/>
        <v>-2.5655577102592086E-3</v>
      </c>
      <c r="AT229" s="28">
        <f t="shared" si="268"/>
        <v>3.6458314564227198E-2</v>
      </c>
      <c r="AU229" s="28">
        <f t="shared" si="269"/>
        <v>0.96976519781279369</v>
      </c>
      <c r="AV229" s="40">
        <f t="shared" si="270"/>
        <v>0.72398612593383604</v>
      </c>
      <c r="AW229" s="25">
        <f t="shared" si="271"/>
        <v>-2.5655577102592086E-3</v>
      </c>
      <c r="AX229" s="28">
        <f t="shared" si="272"/>
        <v>0.61572171824973609</v>
      </c>
      <c r="AY229" s="25">
        <f t="shared" si="273"/>
        <v>3.1588918313186289E-4</v>
      </c>
      <c r="AZ229" s="25">
        <f t="shared" si="274"/>
        <v>6.7609173900001155E-3</v>
      </c>
      <c r="BA229" s="25">
        <f t="shared" si="246"/>
        <v>0.14775236478356937</v>
      </c>
      <c r="BB229" s="25">
        <f t="shared" si="247"/>
        <v>-5.2736607225245917E-3</v>
      </c>
      <c r="BC229" s="25">
        <f t="shared" si="248"/>
        <v>-9.709243097325489E-3</v>
      </c>
      <c r="BD229" s="39">
        <f t="shared" si="243"/>
        <v>1</v>
      </c>
      <c r="BE229" t="str">
        <f t="shared" si="275"/>
        <v/>
      </c>
      <c r="BF229" t="str">
        <f t="shared" si="276"/>
        <v/>
      </c>
      <c r="BG229" t="str">
        <f t="shared" si="277"/>
        <v/>
      </c>
      <c r="BH229" t="str">
        <f t="shared" si="278"/>
        <v/>
      </c>
      <c r="BI229" t="str">
        <f t="shared" si="279"/>
        <v/>
      </c>
      <c r="BJ229" s="25" t="str">
        <f t="shared" si="281"/>
        <v/>
      </c>
      <c r="BK229" s="50" t="s">
        <v>307</v>
      </c>
    </row>
    <row r="230" spans="1:63" x14ac:dyDescent="0.25">
      <c r="A230" s="1">
        <v>42843</v>
      </c>
      <c r="B230" s="41">
        <f t="shared" si="280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95"/>
        <v>3255.9848300000003</v>
      </c>
      <c r="T230" t="str">
        <f t="shared" si="227"/>
        <v>熊</v>
      </c>
      <c r="U230">
        <f t="shared" si="228"/>
        <v>3225.0154000000002</v>
      </c>
      <c r="V230">
        <f t="shared" si="229"/>
        <v>3196.5171</v>
      </c>
      <c r="W230" s="40">
        <f t="shared" si="284"/>
        <v>8.8759146186715033E-3</v>
      </c>
      <c r="X230">
        <f t="shared" si="230"/>
        <v>1050</v>
      </c>
      <c r="Y230">
        <f t="shared" si="231"/>
        <v>1500</v>
      </c>
      <c r="Z230" s="25">
        <f t="shared" si="249"/>
        <v>8.8630754473407215E-3</v>
      </c>
      <c r="AA230" s="25">
        <f t="shared" si="250"/>
        <v>-1.9502048523444603E-3</v>
      </c>
      <c r="AB230" s="25">
        <f t="shared" si="251"/>
        <v>-8.8499179112422732E-3</v>
      </c>
      <c r="AC230" s="25">
        <f t="shared" si="252"/>
        <v>2.5996707429343864E-5</v>
      </c>
      <c r="AD230" s="25">
        <f t="shared" si="253"/>
        <v>2.9871093962701716E-3</v>
      </c>
      <c r="AE230" s="25">
        <f t="shared" si="254"/>
        <v>-5.8888052224012558E-3</v>
      </c>
      <c r="AF230" s="25">
        <f t="shared" si="255"/>
        <v>-5.8628085149719797E-3</v>
      </c>
      <c r="AG230" s="25">
        <f t="shared" si="256"/>
        <v>-7.8130133673163724E-3</v>
      </c>
      <c r="AH230" s="25">
        <f t="shared" si="257"/>
        <v>5.3158163356145129E-4</v>
      </c>
      <c r="AI230" s="25">
        <f t="shared" si="258"/>
        <v>1.062539097561154E-3</v>
      </c>
      <c r="AJ230" s="25">
        <f t="shared" si="259"/>
        <v>1.2627480455444388E-3</v>
      </c>
      <c r="AK230" s="25">
        <f t="shared" si="260"/>
        <v>9.7156979535041414E-4</v>
      </c>
      <c r="AL230" s="25">
        <f t="shared" si="261"/>
        <v>3.869940746521965E-3</v>
      </c>
      <c r="AM230" s="25">
        <f t="shared" si="262"/>
        <v>8.1384679973188854E-3</v>
      </c>
      <c r="AN230" s="25">
        <f t="shared" si="263"/>
        <v>0</v>
      </c>
      <c r="AO230" s="40">
        <f t="shared" si="264"/>
        <v>0.22778469072370536</v>
      </c>
      <c r="AP230" s="40">
        <f t="shared" si="265"/>
        <v>0.73168225424475675</v>
      </c>
      <c r="AQ230" s="25">
        <f t="shared" si="266"/>
        <v>5.0243366094447021E-4</v>
      </c>
      <c r="AR230" s="25">
        <f t="shared" si="267"/>
        <v>-6.8343783103224122E-3</v>
      </c>
      <c r="AS230" s="25">
        <f t="shared" si="283"/>
        <v>-5.8628085149719797E-3</v>
      </c>
      <c r="AT230" s="28">
        <f t="shared" si="268"/>
        <v>0.478697868582658</v>
      </c>
      <c r="AU230" s="28">
        <f t="shared" si="269"/>
        <v>3.1813605197306195E-3</v>
      </c>
      <c r="AV230" s="40">
        <f t="shared" si="270"/>
        <v>2.9159634083377119E-3</v>
      </c>
      <c r="AW230" s="25">
        <f t="shared" si="271"/>
        <v>-5.8628085149719797E-3</v>
      </c>
      <c r="AX230" s="28">
        <f t="shared" si="272"/>
        <v>-0.76922483095482797</v>
      </c>
      <c r="AY230" s="25">
        <f t="shared" si="273"/>
        <v>1.8544011456022591E-3</v>
      </c>
      <c r="AZ230" s="25">
        <f t="shared" si="274"/>
        <v>2.5996707429343864E-5</v>
      </c>
      <c r="BA230" s="25">
        <f t="shared" si="246"/>
        <v>0.72398612593383604</v>
      </c>
      <c r="BB230" s="25">
        <f t="shared" si="247"/>
        <v>5.7469830313875234E-3</v>
      </c>
      <c r="BC230" s="25">
        <f t="shared" si="248"/>
        <v>-2.5655577102592086E-3</v>
      </c>
      <c r="BD230" s="39">
        <f t="shared" si="243"/>
        <v>0</v>
      </c>
      <c r="BE230">
        <f t="shared" si="275"/>
        <v>1</v>
      </c>
      <c r="BF230">
        <f t="shared" si="276"/>
        <v>1</v>
      </c>
      <c r="BG230" t="str">
        <f t="shared" si="277"/>
        <v/>
      </c>
      <c r="BH230" t="str">
        <f t="shared" si="278"/>
        <v/>
      </c>
      <c r="BI230" t="str">
        <f t="shared" si="279"/>
        <v/>
      </c>
      <c r="BJ230" s="25">
        <f t="shared" si="281"/>
        <v>-6.8343783103224122E-3</v>
      </c>
    </row>
    <row r="231" spans="1:63" x14ac:dyDescent="0.25">
      <c r="A231" s="1">
        <v>42844</v>
      </c>
      <c r="B231" s="41">
        <f t="shared" si="280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95"/>
        <v>3253.9492799999998</v>
      </c>
      <c r="T231" t="str">
        <f t="shared" si="227"/>
        <v>熊</v>
      </c>
      <c r="U231">
        <f t="shared" si="228"/>
        <v>3189.4367999999999</v>
      </c>
      <c r="V231">
        <f t="shared" si="229"/>
        <v>3147.1093999999998</v>
      </c>
      <c r="W231" s="40">
        <f t="shared" si="284"/>
        <v>1.3359968740880381E-2</v>
      </c>
      <c r="X231">
        <f t="shared" si="230"/>
        <v>934</v>
      </c>
      <c r="Y231">
        <f t="shared" si="231"/>
        <v>1342</v>
      </c>
      <c r="Z231" s="25">
        <f t="shared" si="249"/>
        <v>1.3291001316935629E-2</v>
      </c>
      <c r="AA231" s="25">
        <f t="shared" si="250"/>
        <v>-3.740390555655997E-3</v>
      </c>
      <c r="AB231" s="25">
        <f t="shared" si="251"/>
        <v>-5.700259936056596E-3</v>
      </c>
      <c r="AC231" s="25">
        <f t="shared" si="252"/>
        <v>7.659708804823806E-3</v>
      </c>
      <c r="AD231" s="25">
        <f t="shared" si="253"/>
        <v>1.4969325222899401E-3</v>
      </c>
      <c r="AE231" s="25">
        <f t="shared" si="254"/>
        <v>-1.1863036218590485E-2</v>
      </c>
      <c r="AF231" s="25">
        <f t="shared" si="255"/>
        <v>-4.2033274137666084E-3</v>
      </c>
      <c r="AG231" s="25">
        <f t="shared" si="256"/>
        <v>-7.9437179694225139E-3</v>
      </c>
      <c r="AH231" s="25">
        <f t="shared" si="257"/>
        <v>-8.0917192368962817E-4</v>
      </c>
      <c r="AI231" s="25">
        <f t="shared" si="258"/>
        <v>9.3071620105500603E-4</v>
      </c>
      <c r="AJ231" s="25">
        <f t="shared" si="259"/>
        <v>-3.4402427439887023E-3</v>
      </c>
      <c r="AK231" s="25">
        <f t="shared" si="260"/>
        <v>-6.647512997932389E-3</v>
      </c>
      <c r="AL231" s="25">
        <f t="shared" si="261"/>
        <v>1.2503739830074818E-2</v>
      </c>
      <c r="AM231" s="25">
        <f t="shared" si="262"/>
        <v>8.1851267818270901E-3</v>
      </c>
      <c r="AN231" s="25">
        <f t="shared" si="263"/>
        <v>0</v>
      </c>
      <c r="AO231" s="40">
        <f t="shared" si="264"/>
        <v>0.87962131228616147</v>
      </c>
      <c r="AP231" s="40">
        <f t="shared" si="265"/>
        <v>1.1807497047810303</v>
      </c>
      <c r="AQ231" s="25">
        <f t="shared" si="266"/>
        <v>-1.0112375994270621E-3</v>
      </c>
      <c r="AR231" s="25">
        <f t="shared" si="267"/>
        <v>2.4441855841657268E-3</v>
      </c>
      <c r="AS231" s="25">
        <f t="shared" si="283"/>
        <v>-4.2033274137666084E-3</v>
      </c>
      <c r="AT231" s="28">
        <f t="shared" si="268"/>
        <v>0.34722039988292586</v>
      </c>
      <c r="AU231" s="28">
        <f t="shared" si="269"/>
        <v>0.93556206795229857</v>
      </c>
      <c r="AV231" s="40">
        <f t="shared" si="270"/>
        <v>0.57169823802075947</v>
      </c>
      <c r="AW231" s="25">
        <f t="shared" si="271"/>
        <v>-4.2033274137666084E-3</v>
      </c>
      <c r="AX231" s="28">
        <f t="shared" si="272"/>
        <v>0.18290280054999272</v>
      </c>
      <c r="AY231" s="25">
        <f t="shared" si="273"/>
        <v>4.3592943098524619E-3</v>
      </c>
      <c r="AZ231" s="25">
        <f t="shared" si="274"/>
        <v>7.659708804823806E-3</v>
      </c>
      <c r="BA231" s="25">
        <f t="shared" si="246"/>
        <v>2.9159634083377119E-3</v>
      </c>
      <c r="BB231" s="25">
        <f t="shared" si="247"/>
        <v>-6.8343783103224122E-3</v>
      </c>
      <c r="BC231" s="25">
        <f t="shared" si="248"/>
        <v>-5.8628085149719797E-3</v>
      </c>
      <c r="BD231" s="39">
        <f t="shared" si="243"/>
        <v>1</v>
      </c>
      <c r="BE231" t="str">
        <f t="shared" si="275"/>
        <v/>
      </c>
      <c r="BF231" t="str">
        <f t="shared" si="276"/>
        <v/>
      </c>
      <c r="BG231">
        <f t="shared" si="277"/>
        <v>1</v>
      </c>
      <c r="BH231" t="str">
        <f t="shared" si="278"/>
        <v/>
      </c>
      <c r="BI231" t="str">
        <f t="shared" si="279"/>
        <v/>
      </c>
      <c r="BJ231" s="25">
        <f t="shared" si="281"/>
        <v>2.4441855841657268E-3</v>
      </c>
    </row>
    <row r="232" spans="1:63" x14ac:dyDescent="0.25">
      <c r="A232" s="1">
        <v>42845</v>
      </c>
      <c r="B232" s="41">
        <f t="shared" si="280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95"/>
        <v>3249.988535</v>
      </c>
      <c r="T232" t="str">
        <f t="shared" ref="T232:T238" si="285">IF(AVERAGE(N231)&lt;S231,"熊",IF(AVERAGE(N231)&gt;S231,"牛",""))</f>
        <v>熊</v>
      </c>
      <c r="U232">
        <f t="shared" ref="U232:U238" si="286">MAX(H232,O232)</f>
        <v>3178.1826000000001</v>
      </c>
      <c r="V232">
        <f t="shared" ref="V232:V238" si="287">MIN(I232,P232)</f>
        <v>3148.2329</v>
      </c>
      <c r="W232" s="40">
        <f t="shared" si="284"/>
        <v>9.4682126842676791E-3</v>
      </c>
      <c r="X232">
        <f t="shared" ref="X232:X238" si="288">IF(U232=H232,J232,Q232)</f>
        <v>949</v>
      </c>
      <c r="Y232">
        <f t="shared" ref="Y232:Y238" si="289">IF(V232=I232,K232,R232)</f>
        <v>1406</v>
      </c>
      <c r="Z232" s="25">
        <f t="shared" si="249"/>
        <v>9.4607925980797463E-3</v>
      </c>
      <c r="AA232" s="25">
        <f t="shared" si="250"/>
        <v>-1.7809454389482169E-3</v>
      </c>
      <c r="AB232" s="25">
        <f t="shared" si="251"/>
        <v>-1.761140426051316E-3</v>
      </c>
      <c r="AC232" s="25">
        <f t="shared" si="252"/>
        <v>7.707072258216389E-3</v>
      </c>
      <c r="AD232" s="25">
        <f t="shared" si="253"/>
        <v>3.9463798738371839E-3</v>
      </c>
      <c r="AE232" s="25">
        <f t="shared" si="254"/>
        <v>-5.5218328104306167E-3</v>
      </c>
      <c r="AF232" s="25">
        <f t="shared" si="255"/>
        <v>2.1852394477858764E-3</v>
      </c>
      <c r="AG232" s="25">
        <f t="shared" si="255"/>
        <v>2.5882268649999674E-3</v>
      </c>
      <c r="AH232" s="25">
        <f t="shared" si="257"/>
        <v>-1.306287961903324E-4</v>
      </c>
      <c r="AI232" s="25">
        <f t="shared" si="258"/>
        <v>9.968605545894614E-4</v>
      </c>
      <c r="AJ232" s="25">
        <f t="shared" si="259"/>
        <v>8.7065428689363244E-4</v>
      </c>
      <c r="AK232" s="25">
        <f t="shared" si="260"/>
        <v>9.0448758719657613E-4</v>
      </c>
      <c r="AL232" s="25">
        <f t="shared" si="261"/>
        <v>5.5392565426817704E-3</v>
      </c>
      <c r="AM232" s="25">
        <f t="shared" si="262"/>
        <v>7.9794308792403568E-3</v>
      </c>
      <c r="AN232" s="25">
        <f t="shared" si="263"/>
        <v>0</v>
      </c>
      <c r="AO232" s="40">
        <f t="shared" si="264"/>
        <v>0.28699426410193857</v>
      </c>
      <c r="AP232" s="40">
        <f t="shared" si="265"/>
        <v>0.60841530863915061</v>
      </c>
      <c r="AQ232" s="25">
        <f t="shared" si="266"/>
        <v>8.9266554431405179E-4</v>
      </c>
      <c r="AR232" s="25">
        <f t="shared" si="267"/>
        <v>1.2807518605893839E-3</v>
      </c>
      <c r="AS232" s="25">
        <f t="shared" si="283"/>
        <v>2.1852394477858764E-3</v>
      </c>
      <c r="AT232" s="28">
        <f t="shared" si="268"/>
        <v>0.45016262153894576</v>
      </c>
      <c r="AU232" s="28">
        <f t="shared" si="269"/>
        <v>0.96573571859041507</v>
      </c>
      <c r="AV232" s="40">
        <f t="shared" si="270"/>
        <v>0.81327692764868342</v>
      </c>
      <c r="AW232" s="25">
        <f t="shared" si="271"/>
        <v>2.1852394477858764E-3</v>
      </c>
      <c r="AX232" s="28">
        <f t="shared" si="272"/>
        <v>0.1355839958330127</v>
      </c>
      <c r="AY232" s="25">
        <f t="shared" si="273"/>
        <v>2.4973642560411845E-3</v>
      </c>
      <c r="AZ232" s="25">
        <f t="shared" si="274"/>
        <v>7.707072258216389E-3</v>
      </c>
      <c r="BA232" s="25">
        <f t="shared" si="246"/>
        <v>0.57169823802075947</v>
      </c>
      <c r="BB232" s="25">
        <f t="shared" si="247"/>
        <v>2.4441855841657268E-3</v>
      </c>
      <c r="BC232" s="25">
        <f t="shared" si="248"/>
        <v>-4.2033274137666084E-3</v>
      </c>
      <c r="BD232" s="39">
        <f t="shared" si="243"/>
        <v>0</v>
      </c>
      <c r="BE232" t="str">
        <f t="shared" si="275"/>
        <v/>
      </c>
      <c r="BF232" t="str">
        <f t="shared" si="276"/>
        <v/>
      </c>
      <c r="BG232" t="str">
        <f t="shared" si="277"/>
        <v/>
      </c>
      <c r="BH232">
        <f t="shared" si="278"/>
        <v>1</v>
      </c>
      <c r="BI232" t="str">
        <f t="shared" si="279"/>
        <v/>
      </c>
      <c r="BJ232" s="25">
        <f t="shared" si="281"/>
        <v>1.2807518605893839E-3</v>
      </c>
    </row>
    <row r="233" spans="1:63" x14ac:dyDescent="0.25">
      <c r="A233" s="1">
        <v>42846</v>
      </c>
      <c r="B233" s="41">
        <f t="shared" si="280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95"/>
        <v>3245.5080150000003</v>
      </c>
      <c r="T233" t="str">
        <f t="shared" si="285"/>
        <v>熊</v>
      </c>
      <c r="U233">
        <f t="shared" si="286"/>
        <v>3180.6624999999999</v>
      </c>
      <c r="V233">
        <f t="shared" si="287"/>
        <v>3158.8863000000001</v>
      </c>
      <c r="W233" s="40">
        <f t="shared" si="284"/>
        <v>6.8699796574964861E-3</v>
      </c>
      <c r="X233">
        <f t="shared" si="288"/>
        <v>1031</v>
      </c>
      <c r="Y233">
        <f t="shared" si="289"/>
        <v>1352</v>
      </c>
      <c r="Z233" s="25">
        <f t="shared" si="249"/>
        <v>6.8688355598015777E-3</v>
      </c>
      <c r="AA233" s="25">
        <f t="shared" si="250"/>
        <v>-7.2534874641294405E-4</v>
      </c>
      <c r="AB233" s="25">
        <f t="shared" si="251"/>
        <v>-2.3425056467236008E-3</v>
      </c>
      <c r="AC233" s="25">
        <f t="shared" si="252"/>
        <v>4.5274740107727534E-3</v>
      </c>
      <c r="AD233" s="25">
        <f t="shared" si="253"/>
        <v>3.2664736151505687E-3</v>
      </c>
      <c r="AE233" s="25">
        <f t="shared" si="254"/>
        <v>-3.6035060423459716E-3</v>
      </c>
      <c r="AF233" s="25">
        <f t="shared" si="255"/>
        <v>9.2396796842686803E-4</v>
      </c>
      <c r="AG233" s="25">
        <f t="shared" si="256"/>
        <v>1.9861922201401912E-4</v>
      </c>
      <c r="AH233" s="25">
        <f t="shared" si="257"/>
        <v>-5.4041204577557841E-4</v>
      </c>
      <c r="AI233" s="25">
        <f t="shared" si="258"/>
        <v>-1.9971776800727241E-4</v>
      </c>
      <c r="AJ233" s="25">
        <f t="shared" si="259"/>
        <v>1.7353062601826916E-3</v>
      </c>
      <c r="AK233" s="25">
        <f t="shared" si="260"/>
        <v>1.295477288451247E-3</v>
      </c>
      <c r="AL233" s="25">
        <f t="shared" si="261"/>
        <v>4.4769375711337673E-3</v>
      </c>
      <c r="AM233" s="25">
        <f t="shared" si="262"/>
        <v>5.0244165077596801E-3</v>
      </c>
      <c r="AN233" s="25">
        <f t="shared" si="263"/>
        <v>0</v>
      </c>
      <c r="AO233" s="40">
        <f t="shared" si="264"/>
        <v>0.26993623221050445</v>
      </c>
      <c r="AP233" s="40">
        <f t="shared" si="265"/>
        <v>0.43184729514773645</v>
      </c>
      <c r="AQ233" s="25">
        <f t="shared" si="266"/>
        <v>-8.451151802181553E-4</v>
      </c>
      <c r="AR233" s="25">
        <f t="shared" si="267"/>
        <v>-3.7150932002427711E-4</v>
      </c>
      <c r="AS233" s="25">
        <f t="shared" si="283"/>
        <v>9.2396796842686803E-4</v>
      </c>
      <c r="AT233" s="28">
        <f t="shared" si="268"/>
        <v>0.55919283773704176</v>
      </c>
      <c r="AU233" s="28">
        <f t="shared" si="269"/>
        <v>0.90087043961914637</v>
      </c>
      <c r="AV233" s="40">
        <f t="shared" si="270"/>
        <v>0.65825075081969864</v>
      </c>
      <c r="AW233" s="25">
        <f t="shared" si="271"/>
        <v>9.2396796842686803E-4</v>
      </c>
      <c r="AX233" s="28">
        <f t="shared" si="272"/>
        <v>-5.414626978078365E-2</v>
      </c>
      <c r="AY233" s="25">
        <f t="shared" si="273"/>
        <v>2.5059412444345549E-3</v>
      </c>
      <c r="AZ233" s="25">
        <f t="shared" si="274"/>
        <v>4.5274740107727534E-3</v>
      </c>
      <c r="BA233" s="25">
        <f t="shared" si="246"/>
        <v>0.81327692764868342</v>
      </c>
      <c r="BB233" s="25">
        <f t="shared" si="247"/>
        <v>1.2807518605893839E-3</v>
      </c>
      <c r="BC233" s="25">
        <f t="shared" si="248"/>
        <v>2.1852394477858764E-3</v>
      </c>
      <c r="BD233" s="39">
        <f t="shared" ref="BD233:BD238" si="290">IF(AR232&lt;0,1,0)</f>
        <v>0</v>
      </c>
      <c r="BE233" t="str">
        <f t="shared" si="275"/>
        <v/>
      </c>
      <c r="BF233" t="str">
        <f t="shared" si="276"/>
        <v/>
      </c>
      <c r="BG233" t="str">
        <f t="shared" si="277"/>
        <v/>
      </c>
      <c r="BH233" t="str">
        <f t="shared" si="278"/>
        <v/>
      </c>
      <c r="BI233">
        <f t="shared" si="279"/>
        <v>0</v>
      </c>
      <c r="BJ233" s="25" t="str">
        <f t="shared" si="281"/>
        <v/>
      </c>
    </row>
    <row r="234" spans="1:63" x14ac:dyDescent="0.25">
      <c r="A234" s="1">
        <v>42849</v>
      </c>
      <c r="B234" s="41">
        <f t="shared" si="280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95"/>
        <v>3241.8967200000002</v>
      </c>
      <c r="T234" t="str">
        <f t="shared" si="285"/>
        <v>熊</v>
      </c>
      <c r="U234">
        <f t="shared" si="286"/>
        <v>3164.2478999999998</v>
      </c>
      <c r="V234">
        <f t="shared" si="287"/>
        <v>3111.5612000000001</v>
      </c>
      <c r="W234" s="40">
        <f t="shared" si="284"/>
        <v>1.6790803222170997E-2</v>
      </c>
      <c r="X234">
        <f t="shared" si="288"/>
        <v>930</v>
      </c>
      <c r="Y234">
        <f t="shared" si="289"/>
        <v>1342</v>
      </c>
      <c r="Z234" s="25">
        <f t="shared" si="249"/>
        <v>1.6650623359819483E-2</v>
      </c>
      <c r="AA234" s="25">
        <f t="shared" si="250"/>
        <v>-2.8316057544948755E-3</v>
      </c>
      <c r="AB234" s="25">
        <f t="shared" si="251"/>
        <v>-1.095389662756838E-2</v>
      </c>
      <c r="AC234" s="25">
        <f t="shared" si="252"/>
        <v>5.8369065946024482E-3</v>
      </c>
      <c r="AD234" s="25">
        <f t="shared" si="253"/>
        <v>0</v>
      </c>
      <c r="AE234" s="25">
        <f t="shared" si="254"/>
        <v>-1.6790803222170886E-2</v>
      </c>
      <c r="AF234" s="25">
        <f t="shared" si="255"/>
        <v>-1.095389662756838E-2</v>
      </c>
      <c r="AG234" s="25">
        <f t="shared" si="256"/>
        <v>-1.3785502382063306E-2</v>
      </c>
      <c r="AH234" s="25">
        <f t="shared" si="257"/>
        <v>-2.2533719613376984E-3</v>
      </c>
      <c r="AI234" s="25">
        <f t="shared" si="258"/>
        <v>-6.5142470468781298E-3</v>
      </c>
      <c r="AJ234" s="25">
        <f t="shared" si="259"/>
        <v>-6.3158064635088123E-3</v>
      </c>
      <c r="AK234" s="25">
        <f t="shared" si="260"/>
        <v>-1.2864483314148039E-2</v>
      </c>
      <c r="AL234" s="25">
        <f t="shared" si="261"/>
        <v>1.6107810358210437E-2</v>
      </c>
      <c r="AM234" s="25">
        <f t="shared" si="262"/>
        <v>7.4116892046270878E-3</v>
      </c>
      <c r="AN234" s="25">
        <f t="shared" si="263"/>
        <v>0</v>
      </c>
      <c r="AO234" s="40">
        <f t="shared" si="264"/>
        <v>1</v>
      </c>
      <c r="AP234" s="40">
        <f t="shared" si="265"/>
        <v>1.177461590797616</v>
      </c>
      <c r="AQ234" s="25">
        <f t="shared" si="266"/>
        <v>-2.0005257449420776E-3</v>
      </c>
      <c r="AR234" s="25">
        <f t="shared" si="267"/>
        <v>1.9105866865798207E-3</v>
      </c>
      <c r="AS234" s="25">
        <f t="shared" si="283"/>
        <v>-1.095389662756838E-2</v>
      </c>
      <c r="AT234" s="28">
        <f t="shared" si="268"/>
        <v>0.20005814781411757</v>
      </c>
      <c r="AU234" s="28">
        <f t="shared" si="269"/>
        <v>0.78690663394908589</v>
      </c>
      <c r="AV234" s="40">
        <f t="shared" si="270"/>
        <v>0.34572292438129126</v>
      </c>
      <c r="AW234" s="25">
        <f t="shared" si="271"/>
        <v>-1.095389662756838E-2</v>
      </c>
      <c r="AX234" s="28">
        <f t="shared" si="272"/>
        <v>0.11338724953355846</v>
      </c>
      <c r="AY234" s="25">
        <f t="shared" si="273"/>
        <v>3.2433270440624519E-3</v>
      </c>
      <c r="AZ234" s="25">
        <f t="shared" si="274"/>
        <v>5.8369065946024482E-3</v>
      </c>
      <c r="BA234" s="25">
        <f t="shared" si="246"/>
        <v>0.65825075081969864</v>
      </c>
      <c r="BB234" s="25">
        <f t="shared" si="247"/>
        <v>-3.7150932002427711E-4</v>
      </c>
      <c r="BC234" s="25">
        <f t="shared" si="248"/>
        <v>9.2396796842686803E-4</v>
      </c>
      <c r="BD234" s="39">
        <f t="shared" si="290"/>
        <v>1</v>
      </c>
      <c r="BE234" t="str">
        <f t="shared" si="275"/>
        <v/>
      </c>
      <c r="BF234" t="str">
        <f t="shared" si="276"/>
        <v/>
      </c>
      <c r="BG234" t="str">
        <f t="shared" si="277"/>
        <v/>
      </c>
      <c r="BH234" t="str">
        <f t="shared" si="278"/>
        <v/>
      </c>
      <c r="BI234" t="str">
        <f t="shared" si="279"/>
        <v/>
      </c>
      <c r="BJ234" s="25" t="str">
        <f t="shared" si="281"/>
        <v/>
      </c>
    </row>
    <row r="235" spans="1:63" x14ac:dyDescent="0.25">
      <c r="A235" s="1">
        <v>42850</v>
      </c>
      <c r="B235" s="41">
        <f t="shared" si="280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95"/>
        <v>3235.9580300000002</v>
      </c>
      <c r="T235" t="str">
        <f t="shared" si="285"/>
        <v>熊</v>
      </c>
      <c r="U235">
        <f t="shared" si="286"/>
        <v>3145.2671999999998</v>
      </c>
      <c r="V235">
        <f t="shared" si="287"/>
        <v>3117.4488000000001</v>
      </c>
      <c r="W235" s="40">
        <f t="shared" si="284"/>
        <v>8.8838717768680367E-3</v>
      </c>
      <c r="X235">
        <f t="shared" si="288"/>
        <v>1301</v>
      </c>
      <c r="Y235">
        <f t="shared" si="289"/>
        <v>947</v>
      </c>
      <c r="Z235" s="25">
        <f t="shared" si="249"/>
        <v>8.9050388164540837E-3</v>
      </c>
      <c r="AA235" s="25">
        <f t="shared" si="250"/>
        <v>-1.8811038203724348E-3</v>
      </c>
      <c r="AB235" s="25">
        <f t="shared" si="251"/>
        <v>-3.1410685426531064E-3</v>
      </c>
      <c r="AC235" s="25">
        <f t="shared" si="252"/>
        <v>5.7428032342147026E-3</v>
      </c>
      <c r="AD235" s="25">
        <f t="shared" si="253"/>
        <v>6.8184502199735448E-3</v>
      </c>
      <c r="AE235" s="25">
        <f t="shared" si="254"/>
        <v>-2.0654215568943076E-3</v>
      </c>
      <c r="AF235" s="25">
        <f t="shared" si="255"/>
        <v>3.6773816773204029E-3</v>
      </c>
      <c r="AG235" s="25">
        <f t="shared" si="256"/>
        <v>1.7962778569480234E-3</v>
      </c>
      <c r="AH235" s="25">
        <f t="shared" si="257"/>
        <v>2.3672823682524043E-3</v>
      </c>
      <c r="AI235" s="25">
        <f t="shared" si="258"/>
        <v>2.6638565743584463E-3</v>
      </c>
      <c r="AJ235" s="25">
        <f t="shared" si="259"/>
        <v>2.0602379646099049E-3</v>
      </c>
      <c r="AK235" s="25">
        <f t="shared" si="260"/>
        <v>5.9929650789438231E-3</v>
      </c>
      <c r="AL235" s="25">
        <f t="shared" si="261"/>
        <v>8.4203697242555466E-3</v>
      </c>
      <c r="AM235" s="25">
        <f t="shared" si="262"/>
        <v>4.9226489710884475E-3</v>
      </c>
      <c r="AN235" s="25">
        <f t="shared" si="263"/>
        <v>0</v>
      </c>
      <c r="AO235" s="40">
        <f t="shared" si="264"/>
        <v>0.24450986119593376</v>
      </c>
      <c r="AP235" s="40">
        <f t="shared" si="265"/>
        <v>0.46763957224525043</v>
      </c>
      <c r="AQ235" s="25">
        <f t="shared" si="266"/>
        <v>-1.4342328297432876E-4</v>
      </c>
      <c r="AR235" s="25">
        <f t="shared" si="267"/>
        <v>-2.3155834016233157E-3</v>
      </c>
      <c r="AS235" s="25">
        <f t="shared" si="283"/>
        <v>3.6773816773204029E-3</v>
      </c>
      <c r="AT235" s="28">
        <f t="shared" si="268"/>
        <v>0.95683758900492832</v>
      </c>
      <c r="AU235" s="28">
        <f t="shared" si="269"/>
        <v>0.36134671414698843</v>
      </c>
      <c r="AV235" s="40">
        <f t="shared" si="270"/>
        <v>0.64541454576827928</v>
      </c>
      <c r="AW235" s="25">
        <f t="shared" si="271"/>
        <v>3.6773816773204029E-3</v>
      </c>
      <c r="AX235" s="28">
        <f t="shared" si="272"/>
        <v>-0.26129108791302574</v>
      </c>
      <c r="AY235" s="25">
        <f t="shared" si="273"/>
        <v>8.0583866358380791E-3</v>
      </c>
      <c r="AZ235" s="25">
        <f t="shared" si="274"/>
        <v>1.7815804284354326E-3</v>
      </c>
      <c r="BA235" s="25">
        <f t="shared" si="246"/>
        <v>0.34572292438129126</v>
      </c>
      <c r="BB235" s="25">
        <f t="shared" si="247"/>
        <v>1.9105866865798207E-3</v>
      </c>
      <c r="BC235" s="25">
        <f t="shared" si="248"/>
        <v>-1.095389662756838E-2</v>
      </c>
      <c r="BD235" s="39">
        <f t="shared" si="290"/>
        <v>0</v>
      </c>
      <c r="BE235">
        <f t="shared" si="275"/>
        <v>1</v>
      </c>
      <c r="BF235">
        <f t="shared" si="276"/>
        <v>1</v>
      </c>
      <c r="BG235" t="str">
        <f t="shared" si="277"/>
        <v/>
      </c>
      <c r="BH235" t="str">
        <f t="shared" si="278"/>
        <v/>
      </c>
      <c r="BI235" t="str">
        <f t="shared" si="279"/>
        <v/>
      </c>
      <c r="BJ235" s="25">
        <f t="shared" si="281"/>
        <v>-2.3155834016233157E-3</v>
      </c>
    </row>
    <row r="236" spans="1:63" x14ac:dyDescent="0.25">
      <c r="A236" s="1">
        <v>42851</v>
      </c>
      <c r="B236" s="41">
        <f t="shared" si="280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95"/>
        <v>3229.2816350000003</v>
      </c>
      <c r="T236" t="str">
        <f t="shared" si="285"/>
        <v>熊</v>
      </c>
      <c r="U236">
        <f t="shared" si="286"/>
        <v>3152.9533999999999</v>
      </c>
      <c r="V236">
        <f t="shared" si="287"/>
        <v>3131.4180000000001</v>
      </c>
      <c r="W236" s="40">
        <f t="shared" si="284"/>
        <v>6.8536637723024332E-3</v>
      </c>
      <c r="X236">
        <f t="shared" si="288"/>
        <v>1052</v>
      </c>
      <c r="Y236">
        <f t="shared" si="289"/>
        <v>1009</v>
      </c>
      <c r="Z236" s="25">
        <f t="shared" si="249"/>
        <v>6.8739109394528233E-3</v>
      </c>
      <c r="AA236" s="25">
        <f t="shared" si="250"/>
        <v>-7.9290770567212417E-4</v>
      </c>
      <c r="AB236" s="25">
        <f t="shared" si="251"/>
        <v>-3.6062943465374206E-3</v>
      </c>
      <c r="AC236" s="25">
        <f t="shared" si="252"/>
        <v>3.2473694257651392E-3</v>
      </c>
      <c r="AD236" s="25">
        <f t="shared" si="253"/>
        <v>6.374730329164283E-3</v>
      </c>
      <c r="AE236" s="25">
        <f t="shared" si="254"/>
        <v>-4.7893344313811709E-4</v>
      </c>
      <c r="AF236" s="25">
        <f t="shared" si="255"/>
        <v>2.7684359826269218E-3</v>
      </c>
      <c r="AG236" s="25">
        <f t="shared" si="256"/>
        <v>1.9755282769547081E-3</v>
      </c>
      <c r="AH236" s="25">
        <f t="shared" si="257"/>
        <v>-2.2464010233125183E-4</v>
      </c>
      <c r="AI236" s="25">
        <f t="shared" si="258"/>
        <v>1.7429241667474542E-3</v>
      </c>
      <c r="AJ236" s="25">
        <f t="shared" si="259"/>
        <v>2.4171205207020414E-3</v>
      </c>
      <c r="AK236" s="25">
        <f t="shared" si="260"/>
        <v>4.074590344298413E-3</v>
      </c>
      <c r="AL236" s="25">
        <f t="shared" si="261"/>
        <v>6.8536637723024332E-3</v>
      </c>
      <c r="AM236" s="25">
        <f t="shared" si="262"/>
        <v>3.6551767290970583E-3</v>
      </c>
      <c r="AN236" s="25">
        <f t="shared" si="263"/>
        <v>0</v>
      </c>
      <c r="AO236" s="40">
        <f t="shared" si="264"/>
        <v>6.9657401302031297E-2</v>
      </c>
      <c r="AP236" s="40">
        <f t="shared" si="265"/>
        <v>0.18505344688281261</v>
      </c>
      <c r="AQ236" s="25">
        <f t="shared" si="266"/>
        <v>-2.2436247506631786E-4</v>
      </c>
      <c r="AR236" s="25">
        <f t="shared" si="267"/>
        <v>-1.3061543616713889E-3</v>
      </c>
      <c r="AS236" s="25">
        <f t="shared" si="283"/>
        <v>2.7684359826269218E-3</v>
      </c>
      <c r="AT236" s="28">
        <f t="shared" si="268"/>
        <v>0.66362825858818397</v>
      </c>
      <c r="AU236" s="28">
        <f t="shared" si="269"/>
        <v>0.40718203186208751</v>
      </c>
      <c r="AV236" s="40">
        <f t="shared" si="270"/>
        <v>0.47296079942791691</v>
      </c>
      <c r="AW236" s="25">
        <f t="shared" si="271"/>
        <v>2.7684359826269218E-3</v>
      </c>
      <c r="AX236" s="28">
        <f t="shared" si="272"/>
        <v>-0.19066745916026712</v>
      </c>
      <c r="AY236" s="25">
        <f t="shared" si="273"/>
        <v>4.5535237874364436E-3</v>
      </c>
      <c r="AZ236" s="25">
        <f t="shared" si="274"/>
        <v>1.4899351401514392E-3</v>
      </c>
      <c r="BA236" s="25">
        <f t="shared" si="246"/>
        <v>0.64541454576827928</v>
      </c>
      <c r="BB236" s="25">
        <f t="shared" si="247"/>
        <v>-2.3155834016233157E-3</v>
      </c>
      <c r="BC236" s="25">
        <f t="shared" si="248"/>
        <v>3.6773816773204029E-3</v>
      </c>
      <c r="BD236" s="39">
        <f t="shared" si="290"/>
        <v>1</v>
      </c>
      <c r="BE236" t="str">
        <f t="shared" si="275"/>
        <v/>
      </c>
      <c r="BF236" t="str">
        <f t="shared" si="276"/>
        <v/>
      </c>
      <c r="BG236">
        <f t="shared" si="277"/>
        <v>0.5</v>
      </c>
      <c r="BH236" t="str">
        <f t="shared" si="278"/>
        <v/>
      </c>
      <c r="BI236" t="str">
        <f t="shared" si="279"/>
        <v/>
      </c>
      <c r="BJ236" s="25">
        <f t="shared" si="281"/>
        <v>-6.5307718083569446E-4</v>
      </c>
    </row>
    <row r="237" spans="1:63" x14ac:dyDescent="0.25">
      <c r="A237" s="1">
        <v>42852</v>
      </c>
      <c r="B237" s="41">
        <f t="shared" si="280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95"/>
        <v>3223.0207650000007</v>
      </c>
      <c r="T237" t="str">
        <f t="shared" si="285"/>
        <v>熊</v>
      </c>
      <c r="U237">
        <f t="shared" si="286"/>
        <v>3154.9630999999999</v>
      </c>
      <c r="V237">
        <f t="shared" si="287"/>
        <v>3097.5713000000001</v>
      </c>
      <c r="W237" s="40">
        <f t="shared" si="284"/>
        <v>1.8358447384108439E-2</v>
      </c>
      <c r="X237">
        <f t="shared" si="288"/>
        <v>1442</v>
      </c>
      <c r="Y237">
        <f t="shared" si="289"/>
        <v>1034</v>
      </c>
      <c r="Z237" s="25">
        <f t="shared" si="249"/>
        <v>1.8328135574513901E-2</v>
      </c>
      <c r="AA237" s="25">
        <f t="shared" si="250"/>
        <v>-3.2692128037638464E-3</v>
      </c>
      <c r="AB237" s="25">
        <f t="shared" si="251"/>
        <v>-7.6648330003828273E-4</v>
      </c>
      <c r="AC237" s="25">
        <f t="shared" si="252"/>
        <v>1.7591964084070048E-2</v>
      </c>
      <c r="AD237" s="25">
        <f t="shared" si="253"/>
        <v>7.5127064753077325E-3</v>
      </c>
      <c r="AE237" s="25">
        <f t="shared" si="254"/>
        <v>-1.0845740908800579E-2</v>
      </c>
      <c r="AF237" s="25">
        <f t="shared" si="255"/>
        <v>6.7462231752694873E-3</v>
      </c>
      <c r="AG237" s="25">
        <f t="shared" si="256"/>
        <v>3.4770103715057324E-3</v>
      </c>
      <c r="AH237" s="25">
        <f t="shared" si="257"/>
        <v>-2.5289430859573845E-3</v>
      </c>
      <c r="AI237" s="25">
        <f t="shared" si="258"/>
        <v>-2.4838015783687213E-3</v>
      </c>
      <c r="AJ237" s="25">
        <f t="shared" si="259"/>
        <v>-3.4542165247362436E-3</v>
      </c>
      <c r="AK237" s="25">
        <f t="shared" si="260"/>
        <v>-9.3731952571964202E-4</v>
      </c>
      <c r="AL237" s="25">
        <f t="shared" si="261"/>
        <v>1.0845740908800652E-2</v>
      </c>
      <c r="AM237" s="25">
        <f t="shared" si="262"/>
        <v>8.7680010302944866E-3</v>
      </c>
      <c r="AN237" s="25">
        <f t="shared" si="263"/>
        <v>0</v>
      </c>
      <c r="AO237" s="40">
        <f t="shared" si="264"/>
        <v>1</v>
      </c>
      <c r="AP237" s="40">
        <f t="shared" si="265"/>
        <v>1.3035617541439317</v>
      </c>
      <c r="AQ237" s="25">
        <f t="shared" si="266"/>
        <v>2.6910958672253608E-4</v>
      </c>
      <c r="AR237" s="25">
        <f t="shared" si="267"/>
        <v>7.6835427009891545E-3</v>
      </c>
      <c r="AS237" s="25">
        <f t="shared" si="283"/>
        <v>6.7462231752694873E-3</v>
      </c>
      <c r="AT237" s="28">
        <f t="shared" si="268"/>
        <v>0.91314838224540462</v>
      </c>
      <c r="AU237" s="28">
        <f t="shared" si="269"/>
        <v>0.91223158980168062</v>
      </c>
      <c r="AV237" s="40">
        <f t="shared" si="270"/>
        <v>0.95788074254510103</v>
      </c>
      <c r="AW237" s="25">
        <f t="shared" si="271"/>
        <v>6.7462231752694873E-3</v>
      </c>
      <c r="AX237" s="28">
        <f t="shared" si="272"/>
        <v>0.42044159618621402</v>
      </c>
      <c r="AY237" s="25">
        <f t="shared" si="273"/>
        <v>9.9084213830809599E-3</v>
      </c>
      <c r="AZ237" s="25">
        <f t="shared" si="274"/>
        <v>8.0015177302563082E-3</v>
      </c>
      <c r="BA237" s="25">
        <f t="shared" si="246"/>
        <v>0.47296079942791691</v>
      </c>
      <c r="BB237" s="25">
        <f t="shared" si="247"/>
        <v>-1.3061543616713889E-3</v>
      </c>
      <c r="BC237" s="25">
        <f t="shared" si="248"/>
        <v>2.7684359826269218E-3</v>
      </c>
      <c r="BD237" s="39">
        <f t="shared" si="290"/>
        <v>1</v>
      </c>
      <c r="BE237" t="str">
        <f t="shared" si="275"/>
        <v/>
      </c>
      <c r="BF237" t="str">
        <f t="shared" si="276"/>
        <v/>
      </c>
      <c r="BG237" t="str">
        <f t="shared" si="277"/>
        <v/>
      </c>
      <c r="BH237">
        <f t="shared" si="278"/>
        <v>1</v>
      </c>
      <c r="BI237" t="str">
        <f t="shared" si="279"/>
        <v/>
      </c>
      <c r="BJ237" s="25">
        <f t="shared" si="281"/>
        <v>7.6835427009891545E-3</v>
      </c>
    </row>
    <row r="238" spans="1:63" x14ac:dyDescent="0.25">
      <c r="A238" s="1">
        <v>42853</v>
      </c>
      <c r="B238" s="41">
        <f t="shared" ref="B238:B301" si="291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95"/>
        <v>3217.9983550000006</v>
      </c>
      <c r="T238" t="str">
        <f t="shared" si="285"/>
        <v>熊</v>
      </c>
      <c r="U238">
        <f t="shared" si="286"/>
        <v>3154.7266</v>
      </c>
      <c r="V238">
        <f t="shared" si="287"/>
        <v>3136.6606000000002</v>
      </c>
      <c r="W238" s="40">
        <f t="shared" si="284"/>
        <v>5.7431053222311203E-3</v>
      </c>
      <c r="X238">
        <f t="shared" si="288"/>
        <v>1500</v>
      </c>
      <c r="Y238">
        <f t="shared" si="289"/>
        <v>1325</v>
      </c>
      <c r="Z238" s="25">
        <f t="shared" si="249"/>
        <v>5.7461431804911416E-3</v>
      </c>
      <c r="AA238" s="25">
        <f t="shared" si="250"/>
        <v>-2.707476712109959E-3</v>
      </c>
      <c r="AB238" s="25">
        <f t="shared" si="251"/>
        <v>-1.065759282378245E-4</v>
      </c>
      <c r="AC238" s="25">
        <f t="shared" si="252"/>
        <v>5.6365293939933401E-3</v>
      </c>
      <c r="AD238" s="25">
        <f t="shared" si="253"/>
        <v>3.3989959453382761E-3</v>
      </c>
      <c r="AE238" s="25">
        <f t="shared" si="254"/>
        <v>-2.3441093768930259E-3</v>
      </c>
      <c r="AF238" s="25">
        <f t="shared" si="255"/>
        <v>3.292420017100308E-3</v>
      </c>
      <c r="AG238" s="25">
        <f t="shared" si="256"/>
        <v>5.8494330499046202E-4</v>
      </c>
      <c r="AH238" s="25">
        <f t="shared" si="257"/>
        <v>-1.2284383948832895E-4</v>
      </c>
      <c r="AI238" s="25">
        <f t="shared" si="258"/>
        <v>4.3895910921872315E-4</v>
      </c>
      <c r="AJ238" s="25">
        <f t="shared" si="259"/>
        <v>8.2567109778008908E-4</v>
      </c>
      <c r="AK238" s="25">
        <f t="shared" si="260"/>
        <v>-7.8697713362692269E-4</v>
      </c>
      <c r="AL238" s="25">
        <f t="shared" si="261"/>
        <v>3.7507057926726788E-3</v>
      </c>
      <c r="AM238" s="25">
        <f t="shared" si="262"/>
        <v>5.7431053222311203E-3</v>
      </c>
      <c r="AN238" s="25">
        <f t="shared" si="263"/>
        <v>0</v>
      </c>
      <c r="AO238" s="40">
        <f t="shared" si="264"/>
        <v>0.52458613203068594</v>
      </c>
      <c r="AP238" s="40">
        <f t="shared" si="265"/>
        <v>1.2474896533007798</v>
      </c>
      <c r="AQ238" s="25">
        <f t="shared" si="266"/>
        <v>-9.0531370645160309E-4</v>
      </c>
      <c r="AR238" s="25">
        <f t="shared" si="267"/>
        <v>4.0793971507272243E-3</v>
      </c>
      <c r="AS238" s="25">
        <f t="shared" si="283"/>
        <v>3.292420017100308E-3</v>
      </c>
      <c r="AT238" s="28">
        <f t="shared" si="268"/>
        <v>0.31482800732750232</v>
      </c>
      <c r="AU238" s="28">
        <f t="shared" si="269"/>
        <v>0.98139045721245777</v>
      </c>
      <c r="AV238" s="40">
        <f t="shared" si="270"/>
        <v>0.98139045721245777</v>
      </c>
      <c r="AW238" s="25">
        <f t="shared" si="271"/>
        <v>3.292420017100308E-3</v>
      </c>
      <c r="AX238" s="28">
        <f t="shared" si="272"/>
        <v>0.71082696778480503</v>
      </c>
      <c r="AY238" s="25">
        <f t="shared" si="273"/>
        <v>1.1823452240792604E-3</v>
      </c>
      <c r="AZ238" s="25">
        <f t="shared" si="274"/>
        <v>5.6365293939933401E-3</v>
      </c>
      <c r="BA238" s="25">
        <f t="shared" si="246"/>
        <v>0.95788074254510103</v>
      </c>
      <c r="BB238" s="25">
        <f t="shared" si="247"/>
        <v>7.6835427009891545E-3</v>
      </c>
      <c r="BC238" s="25">
        <f t="shared" si="248"/>
        <v>6.7462231752694873E-3</v>
      </c>
      <c r="BD238" s="39">
        <f t="shared" si="290"/>
        <v>0</v>
      </c>
      <c r="BE238" t="str">
        <f t="shared" si="275"/>
        <v/>
      </c>
      <c r="BF238" t="str">
        <f t="shared" si="276"/>
        <v/>
      </c>
      <c r="BG238" t="str">
        <f t="shared" si="277"/>
        <v/>
      </c>
      <c r="BH238" t="str">
        <f t="shared" si="278"/>
        <v/>
      </c>
      <c r="BI238">
        <f t="shared" si="279"/>
        <v>0</v>
      </c>
      <c r="BJ238" s="25" t="str">
        <f t="shared" si="281"/>
        <v/>
      </c>
    </row>
    <row r="239" spans="1:63" x14ac:dyDescent="0.25">
      <c r="A239" s="1">
        <v>42857</v>
      </c>
      <c r="B239" s="41">
        <f t="shared" si="291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95"/>
        <v>3213.6428700000006</v>
      </c>
      <c r="T239" t="str">
        <f t="shared" ref="T239" si="292">IF(AVERAGE(N238)&lt;S238,"熊",IF(AVERAGE(N238)&gt;S238,"牛",""))</f>
        <v>熊</v>
      </c>
      <c r="U239">
        <f t="shared" ref="U239" si="293">MAX(H239,O239)</f>
        <v>3154.7811999999999</v>
      </c>
      <c r="V239">
        <f t="shared" ref="V239" si="294">MIN(I239,P239)</f>
        <v>3136.5796999999998</v>
      </c>
      <c r="W239" s="40">
        <f t="shared" ref="W239" si="295">LN(U239/V239)</f>
        <v>5.7862046294006823E-3</v>
      </c>
      <c r="X239">
        <f t="shared" ref="X239" si="296">IF(U239=H239,J239,Q239)</f>
        <v>1007</v>
      </c>
      <c r="Y239">
        <f t="shared" ref="Y239" si="297">IF(V239=I239,K239,R239)</f>
        <v>1420</v>
      </c>
      <c r="Z239" s="25">
        <f t="shared" ref="Z239" si="298">(U239-V239)/(C239)</f>
        <v>5.783344229166822E-3</v>
      </c>
      <c r="AA239" s="25">
        <f t="shared" ref="AA239" si="299">LN(C239/N238)</f>
        <v>-2.2733536683981017E-3</v>
      </c>
      <c r="AB239" s="25">
        <f t="shared" ref="AB239" si="300">LN(N239/U239)</f>
        <v>-3.3893635060326258E-3</v>
      </c>
      <c r="AC239" s="25">
        <f t="shared" ref="AC239" si="301">LN(N239/V239)</f>
        <v>2.3968411233682182E-3</v>
      </c>
      <c r="AD239" s="25">
        <f t="shared" ref="AD239" si="302">LN(U239/C239)</f>
        <v>2.3972368103622878E-3</v>
      </c>
      <c r="AE239" s="25">
        <f t="shared" ref="AE239" si="303">LN(V239/C239)</f>
        <v>-3.3889678190386122E-3</v>
      </c>
      <c r="AF239" s="25">
        <f t="shared" ref="AF239" si="304">LN(N239/C239)</f>
        <v>-9.921266956704148E-4</v>
      </c>
      <c r="AG239" s="25">
        <f t="shared" ref="AG239" si="305">LN(N239/N238)</f>
        <v>-3.2654803640684857E-3</v>
      </c>
      <c r="AH239" s="25">
        <f t="shared" ref="AH239" si="306">LN(D239/C239)</f>
        <v>-4.3075753034583928E-4</v>
      </c>
      <c r="AI239" s="25">
        <f t="shared" ref="AI239" si="307">LN(E239/C239)</f>
        <v>9.6574901663577296E-4</v>
      </c>
      <c r="AJ239" s="25">
        <f t="shared" ref="AJ239" si="308">LN(F239/C239)</f>
        <v>-7.145982855078527E-4</v>
      </c>
      <c r="AK239" s="25">
        <f t="shared" ref="AK239" si="309">+LN(G239/C239)</f>
        <v>-6.8888400215267036E-5</v>
      </c>
      <c r="AL239" s="25">
        <f t="shared" ref="AL239" si="310">LN(H239/I239)</f>
        <v>4.2564720351999374E-3</v>
      </c>
      <c r="AM239" s="25">
        <f t="shared" ref="AM239" si="311">LN(O239/P239)</f>
        <v>3.6051665021806941E-3</v>
      </c>
      <c r="AN239" s="25">
        <f t="shared" ref="AN239" si="312">LN(L239/G239)</f>
        <v>0</v>
      </c>
      <c r="AO239" s="40">
        <f t="shared" ref="AO239" si="313">(C239-I239)/(H239-I239)</f>
        <v>0.43627842414382639</v>
      </c>
      <c r="AP239" s="40">
        <f t="shared" ref="AP239" si="314">(N238-I239)/(H239-I239)</f>
        <v>0.97083516795154567</v>
      </c>
      <c r="AQ239" s="25">
        <f t="shared" ref="AQ239" si="315">LN(M239/L239)</f>
        <v>-1.5717737184126922E-4</v>
      </c>
      <c r="AR239" s="25">
        <f t="shared" ref="AR239" si="316">LN(N239/L239)</f>
        <v>-9.2323829545508461E-4</v>
      </c>
      <c r="AS239" s="25">
        <f t="shared" ref="AS239" si="317">LN(N239/C239)</f>
        <v>-9.921266956704148E-4</v>
      </c>
      <c r="AT239" s="28">
        <f t="shared" ref="AT239" si="318">+(G239-I239)/(H239-I239)</f>
        <v>0.42009895743933678</v>
      </c>
      <c r="AU239" s="28">
        <f t="shared" ref="AU239" si="319">+(N239-P239)/(O239-P239)</f>
        <v>0.66443332185766724</v>
      </c>
      <c r="AV239" s="40">
        <f t="shared" ref="AV239" si="320">+(N239-V239)/(U239-V239)</f>
        <v>0.41353185177047191</v>
      </c>
      <c r="AW239" s="25">
        <f t="shared" ref="AW239" si="321">LN(N239/C239)</f>
        <v>-9.921266956704148E-4</v>
      </c>
      <c r="AX239" s="28">
        <f t="shared" ref="AX239" si="322">(N239-L239)/(U239-V239)</f>
        <v>-0.15955278411118448</v>
      </c>
      <c r="AY239" s="25">
        <f t="shared" ref="AY239" si="323">LN(G239/I239)</f>
        <v>1.7903468246226462E-3</v>
      </c>
      <c r="AZ239" s="25">
        <f t="shared" ref="AZ239" si="324">LN(N239/P239)</f>
        <v>2.3968411233682182E-3</v>
      </c>
      <c r="BA239" s="25">
        <f t="shared" ref="BA239" si="325">AV238</f>
        <v>0.98139045721245777</v>
      </c>
      <c r="BB239" s="25">
        <f t="shared" ref="BB239" si="326">AR238</f>
        <v>4.0793971507272243E-3</v>
      </c>
      <c r="BC239" s="25">
        <f t="shared" ref="BC239" si="327">AS238</f>
        <v>3.292420017100308E-3</v>
      </c>
      <c r="BD239" s="39">
        <f t="shared" ref="BD239" si="328">IF(AR238&lt;0,1,0)</f>
        <v>0</v>
      </c>
      <c r="BE239">
        <f t="shared" ref="BE239" si="329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330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331">IF(B239=3,IF(AV238&lt;0.85,IF(AND(K239&gt;942,AT239&gt;0.9),0.25,1)*IF(AR238&lt;-0.004,1,0.5),0),"")</f>
        <v/>
      </c>
      <c r="BH239" t="str">
        <f t="shared" ref="BH239" si="332">IF(B239=4,IF(AV238&lt;0.6,IF(AQ239&gt;=0,IF(K239&lt;1018,2,1),0),IF(AV238&gt;0.85,IF(AQ239&lt;=0,-0.5,0),0)),"")</f>
        <v/>
      </c>
      <c r="BI239" t="str">
        <f t="shared" ref="BI239" si="333">IF(B239=5,IF(AV238&lt;0.4,IF(AQ239&gt; -0.004,1,0),IF(AV238&lt;0.95,IF(AND(AO239&lt;0.85,AT239&lt;0.95,AQ239&gt;0,K239&lt;1115),0.5,0),0)),"")</f>
        <v/>
      </c>
      <c r="BJ239" s="25" t="str">
        <f t="shared" ref="BJ239" si="334">IF(MAX(BE239:BI239)=0,"",MAX(BE239:BI239)*AR239)</f>
        <v/>
      </c>
    </row>
    <row r="240" spans="1:63" ht="42" x14ac:dyDescent="0.25">
      <c r="A240" s="1">
        <v>42858</v>
      </c>
      <c r="B240" s="41">
        <f t="shared" si="291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95"/>
        <v>3210.4018249999999</v>
      </c>
      <c r="T240" t="str">
        <f t="shared" ref="T240" si="335">IF(AVERAGE(N239)&lt;S239,"熊",IF(AVERAGE(N239)&gt;S239,"牛",""))</f>
        <v>熊</v>
      </c>
      <c r="U240">
        <f t="shared" ref="U240" si="336">MAX(H240,O240)</f>
        <v>3148.0695000000001</v>
      </c>
      <c r="V240">
        <f t="shared" ref="V240" si="337">MIN(I240,P240)</f>
        <v>3123.8022999999998</v>
      </c>
      <c r="W240" s="40">
        <f t="shared" ref="W240" si="338">LN(U240/V240)</f>
        <v>7.7384620970355122E-3</v>
      </c>
      <c r="X240">
        <f t="shared" ref="X240" si="339">IF(U240=H240,J240,Q240)</f>
        <v>948</v>
      </c>
      <c r="Y240">
        <f t="shared" ref="Y240" si="340">IF(V240=I240,K240,R240)</f>
        <v>1412</v>
      </c>
      <c r="Z240" s="25">
        <f t="shared" ref="Z240" si="341">(U240-V240)/(C240)</f>
        <v>7.7325773248173926E-3</v>
      </c>
      <c r="AA240" s="25">
        <f t="shared" ref="AA240" si="342">LN(C240/N239)</f>
        <v>-1.8463610330547527E-3</v>
      </c>
      <c r="AB240" s="25">
        <f t="shared" ref="AB240" si="343">LN(N240/U240)</f>
        <v>-3.8932837244901736E-3</v>
      </c>
      <c r="AC240" s="25">
        <f t="shared" ref="AC240" si="344">LN(N240/V240)</f>
        <v>3.8451783725455034E-3</v>
      </c>
      <c r="AD240" s="25">
        <f t="shared" ref="AD240" si="345">LN(U240/C240)</f>
        <v>3.105989009449779E-3</v>
      </c>
      <c r="AE240" s="25">
        <f t="shared" ref="AE240" si="346">LN(V240/C240)</f>
        <v>-4.6324730875858698E-3</v>
      </c>
      <c r="AF240" s="25">
        <f t="shared" ref="AF240" si="347">LN(N240/C240)</f>
        <v>-7.8729471504046652E-4</v>
      </c>
      <c r="AG240" s="25">
        <f t="shared" ref="AG240" si="348">LN(N240/N239)</f>
        <v>-2.6336557480951786E-3</v>
      </c>
      <c r="AH240" s="25">
        <f t="shared" ref="AH240" si="349">LN(D240/C240)</f>
        <v>-5.7678297207943894E-4</v>
      </c>
      <c r="AI240" s="25">
        <f t="shared" ref="AI240" si="350">LN(E240/C240)</f>
        <v>-3.4091069313054503E-4</v>
      </c>
      <c r="AJ240" s="25">
        <f t="shared" ref="AJ240" si="351">LN(F240/C240)</f>
        <v>7.2824862235646554E-4</v>
      </c>
      <c r="AK240" s="25">
        <f t="shared" ref="AK240" si="352">+LN(G240/C240)</f>
        <v>-1.5644546063925994E-3</v>
      </c>
      <c r="AL240" s="25">
        <f t="shared" ref="AL240" si="353">LN(H240/I240)</f>
        <v>5.7287998160332121E-3</v>
      </c>
      <c r="AM240" s="25">
        <f t="shared" ref="AM240" si="354">LN(O240/P240)</f>
        <v>4.682658126206456E-3</v>
      </c>
      <c r="AN240" s="25">
        <f t="shared" ref="AN240" si="355">LN(L240/G240)</f>
        <v>0</v>
      </c>
      <c r="AO240" s="40">
        <f t="shared" ref="AO240" si="356">(C240-I240)/(H240-I240)</f>
        <v>0.45711807196755483</v>
      </c>
      <c r="AP240" s="40">
        <f t="shared" ref="AP240" si="357">(N239-I240)/(H240-I240)</f>
        <v>0.77963198781077747</v>
      </c>
      <c r="AQ240" s="25">
        <f t="shared" ref="AQ240" si="358">LN(M240/L240)</f>
        <v>-2.9183415964265292E-4</v>
      </c>
      <c r="AR240" s="25">
        <f t="shared" ref="AR240" si="359">LN(N240/L240)</f>
        <v>7.7715989135219055E-4</v>
      </c>
      <c r="AS240" s="25">
        <f t="shared" ref="AS240" si="360">LN(N240/C240)</f>
        <v>-7.8729471504046652E-4</v>
      </c>
      <c r="AT240" s="28">
        <f t="shared" ref="AT240" si="361">+(G240-I240)/(H240-I240)</f>
        <v>0.1843119373189254</v>
      </c>
      <c r="AU240" s="28">
        <f t="shared" ref="AU240" si="362">+(N240-P240)/(O240-P240)</f>
        <v>0.82080889373891297</v>
      </c>
      <c r="AV240" s="40">
        <f t="shared" ref="AV240" si="363">+(N240-V240)/(U240-V240)</f>
        <v>0.49592454011999915</v>
      </c>
      <c r="AW240" s="25">
        <f t="shared" ref="AW240" si="364">LN(N240/C240)</f>
        <v>-7.8729471504046652E-4</v>
      </c>
      <c r="AX240" s="28">
        <f t="shared" ref="AX240" si="365">(N240-L240)/(U240-V240)</f>
        <v>0.10038652996636915</v>
      </c>
      <c r="AY240" s="25">
        <f t="shared" ref="AY240" si="366">LN(G240/I240)</f>
        <v>1.0583562001907976E-3</v>
      </c>
      <c r="AZ240" s="25">
        <f t="shared" ref="AZ240" si="367">LN(N240/P240)</f>
        <v>3.8451783725455034E-3</v>
      </c>
      <c r="BA240" s="25">
        <f t="shared" ref="BA240" si="368">AV239</f>
        <v>0.41353185177047191</v>
      </c>
      <c r="BB240" s="25">
        <f t="shared" ref="BB240" si="369">AR239</f>
        <v>-9.2323829545508461E-4</v>
      </c>
      <c r="BC240" s="25">
        <f t="shared" ref="BC240" si="370">AS239</f>
        <v>-9.921266956704148E-4</v>
      </c>
      <c r="BD240" s="39">
        <f t="shared" ref="BD240" si="371">IF(AR239&lt;0,1,0)</f>
        <v>1</v>
      </c>
      <c r="BE240" t="str">
        <f t="shared" ref="BE240" si="372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73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74">IF(B240=3,IF(AV239&lt;0.85,IF(AND(K240&gt;942,AT240&gt;0.9),0.25,1)*IF(AR239&lt;-0.004,1,0.5),0),"")</f>
        <v>0.5</v>
      </c>
      <c r="BH240" t="str">
        <f t="shared" ref="BH240" si="375">IF(B240=4,IF(AV239&lt;0.6,IF(AQ240&gt;=0,IF(K240&lt;1018,2,1),0),IF(AV239&gt;0.85,IF(AQ240&lt;=0,-0.5,0),0)),"")</f>
        <v/>
      </c>
      <c r="BI240" t="str">
        <f t="shared" ref="BI240" si="376">IF(B240=5,IF(AV239&lt;0.4,IF(AQ240&gt; -0.004,1,0),IF(AV239&lt;0.95,IF(AND(AO240&lt;0.85,AT240&lt;0.95,AQ240&gt;0,K240&lt;1115),0.5,0),0)),"")</f>
        <v/>
      </c>
      <c r="BJ240" s="25">
        <f t="shared" ref="BJ240" si="377">IF(MAX(BE240:BI240)=0,"",MAX(BE240:BI240)*AR240)</f>
        <v>3.8857994567609527E-4</v>
      </c>
      <c r="BK240" s="50" t="s">
        <v>333</v>
      </c>
    </row>
    <row r="241" spans="1:62" x14ac:dyDescent="0.25">
      <c r="A241" s="1">
        <v>42859</v>
      </c>
      <c r="B241" s="41">
        <f t="shared" si="291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95"/>
        <v>3206.06351</v>
      </c>
      <c r="T241" t="str">
        <f t="shared" ref="T241" si="378">IF(AVERAGE(N240)&lt;S240,"熊",IF(AVERAGE(N240)&gt;S240,"牛",""))</f>
        <v>熊</v>
      </c>
      <c r="U241">
        <f t="shared" ref="U241" si="379">MAX(H241,O241)</f>
        <v>3143.5898999999999</v>
      </c>
      <c r="V241">
        <f t="shared" ref="V241" si="380">MIN(I241,P241)</f>
        <v>3112.4364</v>
      </c>
      <c r="W241" s="40">
        <f t="shared" ref="W241" si="381">LN(U241/V241)</f>
        <v>9.9595992806505718E-3</v>
      </c>
      <c r="X241">
        <f t="shared" ref="X241" si="382">IF(U241=H241,J241,Q241)</f>
        <v>1331</v>
      </c>
      <c r="Y241">
        <f t="shared" ref="Y241" si="383">IF(V241=I241,K241,R241)</f>
        <v>939</v>
      </c>
      <c r="Z241" s="25">
        <f t="shared" ref="Z241" si="384">(U241-V241)/(C241)</f>
        <v>9.9624067724219303E-3</v>
      </c>
      <c r="AA241" s="25">
        <f t="shared" ref="AA241" si="385">LN(C241/N240)</f>
        <v>-2.7882118471377476E-3</v>
      </c>
      <c r="AB241" s="25">
        <f t="shared" ref="AB241" si="386">LN(N241/U241)</f>
        <v>-5.198644282790146E-3</v>
      </c>
      <c r="AC241" s="25">
        <f t="shared" ref="AC241" si="387">LN(N241/V241)</f>
        <v>4.7609549978603156E-3</v>
      </c>
      <c r="AD241" s="25">
        <f t="shared" ref="AD241" si="388">LN(U241/C241)</f>
        <v>5.2575148784109408E-3</v>
      </c>
      <c r="AE241" s="25">
        <f t="shared" ref="AE241" si="389">LN(V241/C241)</f>
        <v>-4.7020844022394957E-3</v>
      </c>
      <c r="AF241" s="25">
        <f t="shared" ref="AF241" si="390">LN(N241/C241)</f>
        <v>5.8870595620894305E-5</v>
      </c>
      <c r="AG241" s="25">
        <f t="shared" ref="AG241" si="391">LN(N241/N240)</f>
        <v>-2.7293412515169758E-3</v>
      </c>
      <c r="AH241" s="25">
        <f t="shared" ref="AH241" si="392">LN(D241/C241)</f>
        <v>-1.7372344887605212E-3</v>
      </c>
      <c r="AI241" s="25">
        <f t="shared" ref="AI241" si="393">LN(E241/C241)</f>
        <v>-1.1960695092372666E-3</v>
      </c>
      <c r="AJ241" s="25">
        <f t="shared" ref="AJ241" si="394">LN(F241/C241)</f>
        <v>-3.2831107988917918E-3</v>
      </c>
      <c r="AK241" s="25">
        <f t="shared" ref="AK241" si="395">+LN(G241/C241)</f>
        <v>1.9496790554762531E-3</v>
      </c>
      <c r="AL241" s="25">
        <f t="shared" ref="AL241" si="396">LN(H241/I241)</f>
        <v>6.9799992469220026E-3</v>
      </c>
      <c r="AM241" s="25">
        <f t="shared" ref="AM241" si="397">LN(O241/P241)</f>
        <v>7.1579441511441591E-3</v>
      </c>
      <c r="AN241" s="25">
        <f t="shared" ref="AN241" si="398">LN(L241/G241)</f>
        <v>0</v>
      </c>
      <c r="AO241" s="40">
        <f t="shared" ref="AO241" si="399">(C241-I241)/(H241-I241)</f>
        <v>0.67288356390590165</v>
      </c>
      <c r="AP241" s="40">
        <f t="shared" ref="AP241" si="400">(N240-I241)/(H241-I241)</f>
        <v>1.0733826281604326</v>
      </c>
      <c r="AQ241" s="25">
        <f t="shared" ref="AQ241" si="401">LN(M241/L241)</f>
        <v>1.0640283030081126E-4</v>
      </c>
      <c r="AR241" s="25">
        <f t="shared" ref="AR241" si="402">LN(N241/L241)</f>
        <v>-1.8908084598555114E-3</v>
      </c>
      <c r="AS241" s="25">
        <f t="shared" ref="AS241" si="403">LN(N241/C241)</f>
        <v>5.8870595620894305E-5</v>
      </c>
      <c r="AT241" s="28">
        <f t="shared" ref="AT241" si="404">+(G241-I241)/(H241-I241)</f>
        <v>0.95281824520200642</v>
      </c>
      <c r="AU241" s="28">
        <f t="shared" ref="AU241" si="405">+(N241-P241)/(O241-P241)</f>
        <v>0.27301271558742152</v>
      </c>
      <c r="AV241" s="40">
        <f t="shared" ref="AV241" si="406">+(N241-V241)/(U241-V241)</f>
        <v>0.4767843099491299</v>
      </c>
      <c r="AW241" s="25">
        <f t="shared" ref="AW241" si="407">LN(N241/C241)</f>
        <v>5.8870595620894305E-5</v>
      </c>
      <c r="AX241" s="28">
        <f t="shared" ref="AX241" si="408">(N241-L241)/(U241-V241)</f>
        <v>-0.18998507390822017</v>
      </c>
      <c r="AY241" s="25">
        <f t="shared" ref="AY241" si="409">LN(G241/I241)</f>
        <v>6.6517634577156507E-3</v>
      </c>
      <c r="AZ241" s="25">
        <f t="shared" ref="AZ241" si="410">LN(N241/P241)</f>
        <v>1.9592998683540404E-3</v>
      </c>
      <c r="BA241" s="25">
        <f t="shared" ref="BA241" si="411">AV240</f>
        <v>0.49592454011999915</v>
      </c>
      <c r="BB241" s="25">
        <f t="shared" ref="BB241" si="412">AR240</f>
        <v>7.7715989135219055E-4</v>
      </c>
      <c r="BC241" s="25">
        <f t="shared" ref="BC241" si="413">AS240</f>
        <v>-7.8729471504046652E-4</v>
      </c>
      <c r="BD241" s="39">
        <f t="shared" ref="BD241" si="414">IF(AR240&lt;0,1,0)</f>
        <v>0</v>
      </c>
      <c r="BE241" t="str">
        <f t="shared" ref="BE241" si="415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416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417">IF(B241=3,IF(AV240&lt;0.85,IF(AND(K241&gt;942,AT241&gt;0.9),0.25,1)*IF(AR240&lt;-0.004,1,0.5),0),"")</f>
        <v/>
      </c>
      <c r="BH241">
        <f t="shared" ref="BH241" si="418">IF(B241=4,IF(AV240&lt;0.6,IF(AQ241&gt;=0,IF(K241&lt;1018,2,1),0),IF(AV240&gt;0.85,IF(AQ241&lt;=0,-0.5,0),0)),"")</f>
        <v>2</v>
      </c>
      <c r="BI241" t="str">
        <f t="shared" ref="BI241" si="419">IF(B241=5,IF(AV240&lt;0.4,IF(AQ241&gt; -0.004,1,0),IF(AV240&lt;0.95,IF(AND(AO241&lt;0.85,AT241&lt;0.95,AQ241&gt;0,K241&lt;1115),0.5,0),0)),"")</f>
        <v/>
      </c>
      <c r="BJ241" s="25">
        <f t="shared" ref="BJ241" si="420">IF(MAX(BE241:BI241)=0,"",MAX(BE241:BI241)*AR241)</f>
        <v>-3.7816169197110228E-3</v>
      </c>
    </row>
    <row r="242" spans="1:62" x14ac:dyDescent="0.25">
      <c r="A242" s="1">
        <v>42860</v>
      </c>
      <c r="B242" s="41">
        <f t="shared" si="291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95"/>
        <v>3198.9181300000005</v>
      </c>
      <c r="T242" t="str">
        <f t="shared" ref="T242" si="421">IF(AVERAGE(N241)&lt;S241,"熊",IF(AVERAGE(N241)&gt;S241,"牛",""))</f>
        <v>熊</v>
      </c>
      <c r="U242">
        <f t="shared" ref="U242" si="422">MAX(H242,O242)</f>
        <v>3117.6140999999998</v>
      </c>
      <c r="V242">
        <f t="shared" ref="V242" si="423">MIN(I242,P242)</f>
        <v>3092.2062000000001</v>
      </c>
      <c r="W242" s="40">
        <f t="shared" ref="W242" si="424">LN(U242/V242)</f>
        <v>8.1831810126128789E-3</v>
      </c>
      <c r="X242">
        <f t="shared" ref="X242" si="425">IF(U242=H242,J242,Q242)</f>
        <v>939</v>
      </c>
      <c r="Y242">
        <f t="shared" ref="Y242" si="426">IF(V242=I242,K242,R242)</f>
        <v>1116</v>
      </c>
      <c r="Z242" s="25">
        <f t="shared" ref="Z242" si="427">(U242-V242)/(C242)</f>
        <v>8.1572223469859699E-3</v>
      </c>
      <c r="AA242" s="25">
        <f t="shared" ref="AA242" si="428">LN(C242/N241)</f>
        <v>-4.0103459298315583E-3</v>
      </c>
      <c r="AB242" s="25">
        <f t="shared" ref="AB242" si="429">LN(N242/U242)</f>
        <v>-4.5833756027460343E-3</v>
      </c>
      <c r="AC242" s="25">
        <f t="shared" ref="AC242" si="430">LN(N242/V242)</f>
        <v>3.5998054098667211E-3</v>
      </c>
      <c r="AD242" s="25">
        <f t="shared" ref="AD242" si="431">LN(U242/C242)</f>
        <v>9.1156082676817937E-4</v>
      </c>
      <c r="AE242" s="25">
        <f t="shared" ref="AE242" si="432">LN(V242/C242)</f>
        <v>-7.2716201858445354E-3</v>
      </c>
      <c r="AF242" s="25">
        <f t="shared" ref="AF242" si="433">LN(N242/C242)</f>
        <v>-3.6718147759778196E-3</v>
      </c>
      <c r="AG242" s="25">
        <f t="shared" ref="AG242" si="434">LN(N242/N241)</f>
        <v>-7.682160705809269E-3</v>
      </c>
      <c r="AH242" s="25">
        <f t="shared" ref="AH242" si="435">LN(D242/C242)</f>
        <v>-1.4410462072002982E-3</v>
      </c>
      <c r="AI242" s="25">
        <f t="shared" ref="AI242" si="436">LN(E242/C242)</f>
        <v>-1.3118989315944528E-4</v>
      </c>
      <c r="AJ242" s="25">
        <f t="shared" ref="AJ242" si="437">LN(F242/C242)</f>
        <v>4.3861948072556445E-4</v>
      </c>
      <c r="AK242" s="25">
        <f t="shared" ref="AK242" si="438">+LN(G242/C242)</f>
        <v>-2.7890964617724515E-3</v>
      </c>
      <c r="AL242" s="25">
        <f t="shared" ref="AL242" si="439">LN(H242/I242)</f>
        <v>8.1831810126128789E-3</v>
      </c>
      <c r="AM242" s="25">
        <f t="shared" ref="AM242" si="440">LN(O242/P242)</f>
        <v>3.344570804537852E-3</v>
      </c>
      <c r="AN242" s="25">
        <f t="shared" ref="AN242" si="441">LN(L242/G242)</f>
        <v>0</v>
      </c>
      <c r="AO242" s="40">
        <f t="shared" ref="AO242" si="442">(C242-I242)/(H242-I242)</f>
        <v>0.8882001267322357</v>
      </c>
      <c r="AP242" s="40">
        <f t="shared" ref="AP242" si="443">(N241-I242)/(H242-I242)</f>
        <v>1.3808185643048245</v>
      </c>
      <c r="AQ242" s="25">
        <f t="shared" ref="AQ242" si="444">LN(M242/L242)</f>
        <v>-1.1435988508177973E-3</v>
      </c>
      <c r="AR242" s="25">
        <f t="shared" ref="AR242" si="445">LN(N242/L242)</f>
        <v>-8.8271831420538903E-4</v>
      </c>
      <c r="AS242" s="25">
        <f t="shared" ref="AS242" si="446">LN(N242/C242)</f>
        <v>-3.6718147759778196E-3</v>
      </c>
      <c r="AT242" s="28">
        <f t="shared" ref="AT242" si="447">+(G242-I242)/(H242-I242)</f>
        <v>0.54675907886917019</v>
      </c>
      <c r="AU242" s="28">
        <f t="shared" ref="AU242" si="448">+(N242-P242)/(O242-P242)</f>
        <v>0.59478994998117796</v>
      </c>
      <c r="AV242" s="40">
        <f t="shared" ref="AV242" si="449">+(N242-V242)/(U242-V242)</f>
        <v>0.43889498935369992</v>
      </c>
      <c r="AW242" s="25">
        <f t="shared" ref="AW242" si="450">LN(N242/C242)</f>
        <v>-3.6718147759778196E-3</v>
      </c>
      <c r="AX242" s="28">
        <f t="shared" ref="AX242" si="451">(N242-L242)/(U242-V242)</f>
        <v>-0.10786408951547032</v>
      </c>
      <c r="AY242" s="25">
        <f t="shared" ref="AY242" si="452">LN(G242/I242)</f>
        <v>4.4825237240720683E-3</v>
      </c>
      <c r="AZ242" s="25">
        <f t="shared" ref="AZ242" si="453">LN(N242/P242)</f>
        <v>1.9906648307544358E-3</v>
      </c>
      <c r="BA242" s="25">
        <f t="shared" ref="BA242" si="454">AV241</f>
        <v>0.4767843099491299</v>
      </c>
      <c r="BB242" s="25">
        <f t="shared" ref="BB242" si="455">AR241</f>
        <v>-1.8908084598555114E-3</v>
      </c>
      <c r="BC242" s="25">
        <f t="shared" ref="BC242" si="456">AS241</f>
        <v>5.8870595620894305E-5</v>
      </c>
      <c r="BD242" s="39">
        <f t="shared" ref="BD242" si="457">IF(AR241&lt;0,1,0)</f>
        <v>1</v>
      </c>
      <c r="BE242" t="str">
        <f t="shared" ref="BE242" si="458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59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60">IF(B242=3,IF(AV241&lt;0.85,IF(AND(K242&gt;942,AT242&gt;0.9),0.25,1)*IF(AR241&lt;-0.004,1,0.5),0),"")</f>
        <v/>
      </c>
      <c r="BH242" t="str">
        <f t="shared" ref="BH242" si="461">IF(B242=4,IF(AV241&lt;0.6,IF(AQ242&gt;=0,IF(K242&lt;1018,2,1),0),IF(AV241&gt;0.85,IF(AQ242&lt;=0,-0.5,0),0)),"")</f>
        <v/>
      </c>
      <c r="BI242">
        <f t="shared" ref="BI242" si="462">IF(B242=5,IF(AV241&lt;0.4,IF(AQ242&gt; -0.004,1,0),IF(AV241&lt;0.95,IF(AND(AO242&lt;0.85,AT242&lt;0.95,AQ242&gt;0,K242&lt;1115),0.5,0),0)),"")</f>
        <v>0</v>
      </c>
      <c r="BJ242" s="25" t="str">
        <f t="shared" ref="BJ242" si="463">IF(MAX(BE242:BI242)=0,"",MAX(BE242:BI242)*AR242)</f>
        <v/>
      </c>
    </row>
    <row r="243" spans="1:62" x14ac:dyDescent="0.25">
      <c r="A243" s="1">
        <v>42863</v>
      </c>
      <c r="B243" s="41">
        <f t="shared" si="291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95"/>
        <v>3190.0061700000006</v>
      </c>
      <c r="T243" t="str">
        <f t="shared" ref="T243" si="464">IF(AVERAGE(N242)&lt;S242,"熊",IF(AVERAGE(N242)&gt;S242,"牛",""))</f>
        <v>熊</v>
      </c>
      <c r="U243">
        <f t="shared" ref="U243" si="465">MAX(H243,O243)</f>
        <v>3093.1001999999999</v>
      </c>
      <c r="V243">
        <f t="shared" ref="V243" si="466">MIN(I243,P243)</f>
        <v>3068.0772000000002</v>
      </c>
      <c r="W243" s="40">
        <f t="shared" ref="W243" si="467">LN(U243/V243)</f>
        <v>8.122842749452729E-3</v>
      </c>
      <c r="X243">
        <f t="shared" ref="X243" si="468">IF(U243=H243,J243,Q243)</f>
        <v>934</v>
      </c>
      <c r="Y243">
        <f t="shared" ref="Y243" si="469">IF(V243=I243,K243,R243)</f>
        <v>1331</v>
      </c>
      <c r="Z243" s="25">
        <f t="shared" ref="Z243" si="470">(U243-V243)/(C243)</f>
        <v>8.0978873843825967E-3</v>
      </c>
      <c r="AA243" s="25">
        <f t="shared" ref="AA243" si="471">LN(C243/N242)</f>
        <v>-4.2924311284956397E-3</v>
      </c>
      <c r="AB243" s="25">
        <f t="shared" ref="AB243" si="472">LN(N243/U243)</f>
        <v>-5.2883107490346972E-3</v>
      </c>
      <c r="AC243" s="25">
        <f t="shared" ref="AC243" si="473">LN(N243/V243)</f>
        <v>2.8345320004180201E-3</v>
      </c>
      <c r="AD243" s="25">
        <f t="shared" ref="AD243" si="474">LN(U243/C243)</f>
        <v>9.8169789983076059E-4</v>
      </c>
      <c r="AE243" s="25">
        <f t="shared" ref="AE243" si="475">LN(V243/C243)</f>
        <v>-7.1411448496218133E-3</v>
      </c>
      <c r="AF243" s="25">
        <f t="shared" ref="AF243" si="476">LN(N243/C243)</f>
        <v>-4.3066128492038405E-3</v>
      </c>
      <c r="AG243" s="25">
        <f t="shared" ref="AG243" si="477">LN(N243/N242)</f>
        <v>-8.5990439776994707E-3</v>
      </c>
      <c r="AH243" s="25">
        <f t="shared" ref="AH243" si="478">LN(D243/C243)</f>
        <v>-1.9956262644683416E-4</v>
      </c>
      <c r="AI243" s="25">
        <f t="shared" ref="AI243" si="479">LN(E243/C243)</f>
        <v>-2.0467682074095945E-4</v>
      </c>
      <c r="AJ243" s="25">
        <f t="shared" ref="AJ243" si="480">LN(F243/C243)</f>
        <v>-2.8890294728863415E-4</v>
      </c>
      <c r="AK243" s="25">
        <f t="shared" ref="AK243" si="481">+LN(G243/C243)</f>
        <v>-5.0347152529403548E-3</v>
      </c>
      <c r="AL243" s="25">
        <f t="shared" ref="AL243" si="482">LN(H243/I243)</f>
        <v>6.7645755630477847E-3</v>
      </c>
      <c r="AM243" s="25">
        <f t="shared" ref="AM243" si="483">LN(O243/P243)</f>
        <v>6.6154838221896975E-3</v>
      </c>
      <c r="AN243" s="25">
        <f t="shared" ref="AN243" si="484">LN(L243/G243)</f>
        <v>0</v>
      </c>
      <c r="AO243" s="40">
        <f t="shared" ref="AO243" si="485">(C243-I243)/(H243-I243)</f>
        <v>0.85445669427274507</v>
      </c>
      <c r="AP243" s="40">
        <f t="shared" ref="AP243" si="486">(N242-I243)/(H243-I243)</f>
        <v>1.4918932138935126</v>
      </c>
      <c r="AQ243" s="25">
        <f t="shared" ref="AQ243" si="487">LN(M243/L243)</f>
        <v>2.6117512857829991E-4</v>
      </c>
      <c r="AR243" s="25">
        <f t="shared" ref="AR243" si="488">LN(N243/L243)</f>
        <v>7.2810240373649205E-4</v>
      </c>
      <c r="AS243" s="25">
        <f t="shared" ref="AS243" si="489">LN(N243/C243)</f>
        <v>-4.3066128492038405E-3</v>
      </c>
      <c r="AT243" s="28">
        <f t="shared" ref="AT243" si="490">+(G243-I243)/(H243-I243)</f>
        <v>0.11026763663566663</v>
      </c>
      <c r="AU243" s="28">
        <f t="shared" ref="AU243" si="491">+(N243-P243)/(O243-P243)</f>
        <v>0.4276594595390773</v>
      </c>
      <c r="AV243" s="40">
        <f t="shared" ref="AV243" si="492">+(N243-V243)/(U243-V243)</f>
        <v>0.3480358070574967</v>
      </c>
      <c r="AW243" s="25">
        <f t="shared" ref="AW243" si="493">LN(N243/C243)</f>
        <v>-4.3066128492038405E-3</v>
      </c>
      <c r="AX243" s="28">
        <f t="shared" ref="AX243" si="494">(N243-L243)/(U243-V243)</f>
        <v>8.9493665827437188E-2</v>
      </c>
      <c r="AY243" s="25">
        <f t="shared" ref="AY243" si="495">LN(G243/I243)</f>
        <v>7.4816241027654811E-4</v>
      </c>
      <c r="AZ243" s="25">
        <f t="shared" ref="AZ243" si="496">LN(N243/P243)</f>
        <v>2.8345320004180201E-3</v>
      </c>
      <c r="BA243" s="25">
        <f t="shared" ref="BA243" si="497">AV242</f>
        <v>0.43889498935369992</v>
      </c>
      <c r="BB243" s="25">
        <f t="shared" ref="BB243" si="498">AR242</f>
        <v>-8.8271831420538903E-4</v>
      </c>
      <c r="BC243" s="25">
        <f t="shared" ref="BC243" si="499">AS242</f>
        <v>-3.6718147759778196E-3</v>
      </c>
      <c r="BD243" s="39">
        <f t="shared" ref="BD243" si="500">IF(AR242&lt;0,1,0)</f>
        <v>1</v>
      </c>
      <c r="BE243" t="str">
        <f t="shared" ref="BE243" si="501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502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503">IF(B243=3,IF(AV242&lt;0.85,IF(AND(K243&gt;942,AT243&gt;0.9),0.25,1)*IF(AR242&lt;-0.004,1,0.5),0),"")</f>
        <v/>
      </c>
      <c r="BH243" t="str">
        <f t="shared" ref="BH243" si="504">IF(B243=4,IF(AV242&lt;0.6,IF(AQ243&gt;=0,IF(K243&lt;1018,2,1),0),IF(AV242&gt;0.85,IF(AQ243&lt;=0,-0.5,0),0)),"")</f>
        <v/>
      </c>
      <c r="BI243" t="str">
        <f t="shared" ref="BI243" si="505">IF(B243=5,IF(AV242&lt;0.4,IF(AQ243&gt; -0.004,1,0),IF(AV242&lt;0.95,IF(AND(AO243&lt;0.85,AT243&lt;0.95,AQ243&gt;0,K243&lt;1115),0.5,0),0)),"")</f>
        <v/>
      </c>
      <c r="BJ243" s="25" t="str">
        <f t="shared" ref="BJ243" si="506">IF(MAX(BE243:BI243)=0,"",MAX(BE243:BI243)*AR243)</f>
        <v/>
      </c>
    </row>
    <row r="244" spans="1:62" x14ac:dyDescent="0.25">
      <c r="A244" s="1">
        <v>42864</v>
      </c>
      <c r="B244" s="41">
        <f t="shared" si="291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95"/>
        <v>3179.49442</v>
      </c>
      <c r="T244" t="str">
        <f t="shared" ref="T244" si="507">IF(AVERAGE(N243)&lt;S243,"熊",IF(AVERAGE(N243)&gt;S243,"牛",""))</f>
        <v>熊</v>
      </c>
      <c r="U244">
        <f t="shared" ref="U244" si="508">MAX(H244,O244)</f>
        <v>3084.2</v>
      </c>
      <c r="V244">
        <f t="shared" ref="V244" si="509">MIN(I244,P244)</f>
        <v>3056.79</v>
      </c>
      <c r="W244" s="40">
        <f t="shared" ref="W244" si="510">LN(U244/V244)</f>
        <v>8.9269586911397379E-3</v>
      </c>
      <c r="X244">
        <f t="shared" ref="X244" si="511">IF(U244=H244,J244,Q244)</f>
        <v>1107</v>
      </c>
      <c r="Y244">
        <f t="shared" ref="Y244" si="512">IF(V244=I244,K244,R244)</f>
        <v>1035</v>
      </c>
      <c r="Z244" s="25">
        <f t="shared" ref="Z244" si="513">(U244-V244)/(C244)</f>
        <v>8.9433414359592987E-3</v>
      </c>
      <c r="AA244" s="25">
        <f t="shared" ref="AA244" si="514">LN(C244/N243)</f>
        <v>-3.8869496119841346E-3</v>
      </c>
      <c r="AB244" s="25">
        <f t="shared" ref="AB244" si="515">LN(N244/U244)</f>
        <v>-1.1906443375652802E-3</v>
      </c>
      <c r="AC244" s="25">
        <f t="shared" ref="AC244" si="516">LN(N244/V244)</f>
        <v>7.7363143535743922E-3</v>
      </c>
      <c r="AD244" s="25">
        <f t="shared" ref="AD244" si="517">LN(U244/C244)</f>
        <v>6.2936758919368658E-3</v>
      </c>
      <c r="AE244" s="25">
        <f t="shared" ref="AE244" si="518">LN(V244/C244)</f>
        <v>-2.6332827992027854E-3</v>
      </c>
      <c r="AF244" s="25">
        <f t="shared" ref="AF244" si="519">LN(N244/C244)</f>
        <v>5.1030315543715973E-3</v>
      </c>
      <c r="AG244" s="25">
        <f t="shared" ref="AG244" si="520">LN(N244/N243)</f>
        <v>1.2160819423876078E-3</v>
      </c>
      <c r="AH244" s="25">
        <f t="shared" ref="AH244" si="521">LN(D244/C244)</f>
        <v>1.2724119891416663E-4</v>
      </c>
      <c r="AI244" s="25">
        <f t="shared" ref="AI244" si="522">LN(E244/C244)</f>
        <v>2.4701508988363968E-3</v>
      </c>
      <c r="AJ244" s="25">
        <f t="shared" ref="AJ244" si="523">LN(F244/C244)</f>
        <v>4.8277820215557657E-4</v>
      </c>
      <c r="AK244" s="25">
        <f t="shared" ref="AK244" si="524">+LN(G244/C244)</f>
        <v>3.7289475970241283E-3</v>
      </c>
      <c r="AL244" s="25">
        <f t="shared" ref="AL244" si="525">LN(H244/I244)</f>
        <v>8.9269586911397379E-3</v>
      </c>
      <c r="AM244" s="25">
        <f t="shared" ref="AM244" si="526">LN(O244/P244)</f>
        <v>5.677823996321019E-3</v>
      </c>
      <c r="AN244" s="25">
        <f t="shared" ref="AN244" si="527">LN(L244/G244)</f>
        <v>6.401747213142094E-4</v>
      </c>
      <c r="AO244" s="40">
        <f t="shared" ref="AO244" si="528">(C244-I244)/(H244-I244)</f>
        <v>0.29405326523166686</v>
      </c>
      <c r="AP244" s="40">
        <f t="shared" ref="AP244" si="529">(N243-I244)/(H244-I244)</f>
        <v>0.72951842393286936</v>
      </c>
      <c r="AQ244" s="25">
        <f t="shared" ref="AQ244" si="530">LN(M244/L244)</f>
        <v>-3.1841132513692969E-4</v>
      </c>
      <c r="AR244" s="25">
        <f t="shared" ref="AR244" si="531">LN(N244/L244)</f>
        <v>7.3390923603332508E-4</v>
      </c>
      <c r="AS244" s="25">
        <f t="shared" ref="AS244" si="532">LN(N244/C244)</f>
        <v>5.1030315543715973E-3</v>
      </c>
      <c r="AT244" s="28">
        <f t="shared" ref="AT244" si="533">+(G244-I244)/(H244-I244)</f>
        <v>0.71178402043051159</v>
      </c>
      <c r="AU244" s="28">
        <f t="shared" ref="AU244" si="534">+(N244-P244)/(O244-P244)</f>
        <v>0.80927835051546848</v>
      </c>
      <c r="AV244" s="40">
        <f t="shared" ref="AV244" si="535">+(N244-V244)/(U244-V244)</f>
        <v>0.86610726012405559</v>
      </c>
      <c r="AW244" s="25">
        <f t="shared" ref="AW244" si="536">LN(N244/C244)</f>
        <v>5.1030315543715973E-3</v>
      </c>
      <c r="AX244" s="28">
        <f t="shared" ref="AX244" si="537">(N244-L244)/(U244-V244)</f>
        <v>8.2451659978118583E-2</v>
      </c>
      <c r="AY244" s="25">
        <f t="shared" ref="AY244" si="538">LN(G244/I244)</f>
        <v>6.3622303962270546E-3</v>
      </c>
      <c r="AZ244" s="25">
        <f t="shared" ref="AZ244" si="539">LN(N244/P244)</f>
        <v>4.5974250196453171E-3</v>
      </c>
      <c r="BA244" s="25">
        <f t="shared" ref="BA244" si="540">AV243</f>
        <v>0.3480358070574967</v>
      </c>
      <c r="BB244" s="25">
        <f t="shared" ref="BB244" si="541">AR243</f>
        <v>7.2810240373649205E-4</v>
      </c>
      <c r="BC244" s="25">
        <f t="shared" ref="BC244" si="542">AS243</f>
        <v>-4.3066128492038405E-3</v>
      </c>
      <c r="BD244" s="39">
        <f t="shared" ref="BD244" si="543">IF(AR243&lt;0,1,0)</f>
        <v>0</v>
      </c>
      <c r="BE244">
        <f t="shared" ref="BE244" si="544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45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46">IF(B244=3,IF(AV243&lt;0.85,IF(AND(K244&gt;942,AT244&gt;0.9),0.25,1)*IF(AR243&lt;-0.004,1,0.5),0),"")</f>
        <v/>
      </c>
      <c r="BH244" t="str">
        <f t="shared" ref="BH244" si="547">IF(B244=4,IF(AV243&lt;0.6,IF(AQ244&gt;=0,IF(K244&lt;1018,2,1),0),IF(AV243&gt;0.85,IF(AQ244&lt;=0,-0.5,0),0)),"")</f>
        <v/>
      </c>
      <c r="BI244" t="str">
        <f t="shared" ref="BI244" si="548">IF(B244=5,IF(AV243&lt;0.4,IF(AQ244&gt; -0.004,1,0),IF(AV243&lt;0.95,IF(AND(AO244&lt;0.85,AT244&lt;0.95,AQ244&gt;0,K244&lt;1115),0.5,0),0)),"")</f>
        <v/>
      </c>
      <c r="BJ244" s="25">
        <f t="shared" ref="BJ244" si="549">IF(MAX(BE244:BI244)=0,"",MAX(BE244:BI244)*AR244)</f>
        <v>7.3390923603332508E-4</v>
      </c>
    </row>
    <row r="245" spans="1:62" x14ac:dyDescent="0.25">
      <c r="A245" s="1">
        <v>42865</v>
      </c>
      <c r="B245" s="41">
        <f t="shared" ref="B245" si="550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95"/>
        <v>3170.0149299999998</v>
      </c>
      <c r="T245" t="str">
        <f t="shared" ref="T245" si="551">IF(AVERAGE(N244)&lt;S244,"熊",IF(AVERAGE(N244)&gt;S244,"牛",""))</f>
        <v>熊</v>
      </c>
      <c r="U245">
        <f t="shared" ref="U245" si="552">MAX(H245,O245)</f>
        <v>3090.81</v>
      </c>
      <c r="V245">
        <f t="shared" ref="V245" si="553">MIN(I245,P245)</f>
        <v>3051.65</v>
      </c>
      <c r="W245" s="40">
        <f t="shared" ref="W245" si="554">LN(U245/V245)</f>
        <v>1.2750764533365941E-2</v>
      </c>
      <c r="X245">
        <f t="shared" ref="X245" si="555">IF(U245=H245,J245,Q245)</f>
        <v>1302</v>
      </c>
      <c r="Y245">
        <f t="shared" ref="Y245" si="556">IF(V245=I245,K245,R245)</f>
        <v>1459</v>
      </c>
      <c r="Z245" s="25">
        <f t="shared" ref="Z245" si="557">(U245-V245)/(C245)</f>
        <v>1.2721844472527461E-2</v>
      </c>
      <c r="AA245" s="25">
        <f t="shared" ref="AA245" si="558">LN(C245/N244)</f>
        <v>-7.6639554305773323E-4</v>
      </c>
      <c r="AB245" s="25">
        <f t="shared" ref="AB245" si="559">LN(N245/U245)</f>
        <v>-1.2567274085822608E-2</v>
      </c>
      <c r="AC245" s="25">
        <f t="shared" ref="AC245" si="560">LN(N245/V245)</f>
        <v>1.8349044754338407E-4</v>
      </c>
      <c r="AD245" s="25">
        <f t="shared" ref="AD245" si="561">LN(U245/C245)</f>
        <v>4.0979279195702632E-3</v>
      </c>
      <c r="AE245" s="25">
        <f t="shared" ref="AE245" si="562">LN(V245/C245)</f>
        <v>-8.6528366137956399E-3</v>
      </c>
      <c r="AF245" s="25">
        <f t="shared" ref="AF245" si="563">LN(N245/C245)</f>
        <v>-8.4693461662522247E-3</v>
      </c>
      <c r="AG245" s="25">
        <f t="shared" ref="AG245" si="564">LN(N245/N244)</f>
        <v>-9.2357417093100018E-3</v>
      </c>
      <c r="AH245" s="25">
        <f t="shared" ref="AH245" si="565">LN(D245/C245)</f>
        <v>6.1056605915482405E-4</v>
      </c>
      <c r="AI245" s="25">
        <f t="shared" ref="AI245" si="566">LN(E245/C245)</f>
        <v>1.9602822072516536E-3</v>
      </c>
      <c r="AJ245" s="25">
        <f t="shared" ref="AJ245" si="567">LN(F245/C245)</f>
        <v>1.8565225404865936E-3</v>
      </c>
      <c r="AK245" s="25">
        <f t="shared" ref="AK245" si="568">+LN(G245/C245)</f>
        <v>3.4992001173173438E-3</v>
      </c>
      <c r="AL245" s="25">
        <f t="shared" ref="AL245" si="569">LN(H245/I245)</f>
        <v>3.8940770794357884E-3</v>
      </c>
      <c r="AM245" s="25">
        <f t="shared" ref="AM245" si="570">LN(O245/P245)</f>
        <v>1.2750764533365941E-2</v>
      </c>
      <c r="AN245" s="25">
        <f t="shared" ref="AN245" si="571">LN(L245/G245)</f>
        <v>-7.769907153521253E-5</v>
      </c>
      <c r="AO245" s="40">
        <f t="shared" ref="AO245" si="572">(C245-I245)/(H245-I245)</f>
        <v>0</v>
      </c>
      <c r="AP245" s="40">
        <f t="shared" ref="AP245" si="573">(N244-I245)/(H245-I245)</f>
        <v>0.19650291423814936</v>
      </c>
      <c r="AQ245" s="25">
        <f t="shared" ref="AQ245" si="574">LN(M245/L245)</f>
        <v>-7.5788249971823357E-4</v>
      </c>
      <c r="AR245" s="25">
        <f t="shared" ref="AR245" si="575">LN(N245/L245)</f>
        <v>-1.1890847212034301E-2</v>
      </c>
      <c r="AS245" s="25">
        <f t="shared" ref="AS245" si="576">LN(N245/C245)</f>
        <v>-8.4693461662522247E-3</v>
      </c>
      <c r="AT245" s="28">
        <f t="shared" ref="AT245" si="577">+(G245-I245)/(H245-I245)</f>
        <v>0.89841798501250425</v>
      </c>
      <c r="AU245" s="28">
        <f t="shared" ref="AU245" si="578">+(N245-P245)/(O245-P245)</f>
        <v>1.4300306435136556E-2</v>
      </c>
      <c r="AV245" s="40">
        <f t="shared" ref="AV245" si="579">+(N245-V245)/(U245-V245)</f>
        <v>1.4300306435136556E-2</v>
      </c>
      <c r="AW245" s="25">
        <f t="shared" ref="AW245" si="580">LN(N245/C245)</f>
        <v>-8.4693461662522247E-3</v>
      </c>
      <c r="AX245" s="28">
        <f t="shared" ref="AX245" si="581">(N245-L245)/(U245-V245)</f>
        <v>-0.93232890704800564</v>
      </c>
      <c r="AY245" s="25">
        <f t="shared" ref="AY245" si="582">LN(G245/I245)</f>
        <v>3.4992001173173438E-3</v>
      </c>
      <c r="AZ245" s="25">
        <f t="shared" ref="AZ245" si="583">LN(N245/P245)</f>
        <v>1.8349044754338407E-4</v>
      </c>
      <c r="BA245" s="25">
        <f t="shared" ref="BA245" si="584">AV244</f>
        <v>0.86610726012405559</v>
      </c>
      <c r="BB245" s="25">
        <f t="shared" ref="BB245" si="585">AR244</f>
        <v>7.3390923603332508E-4</v>
      </c>
      <c r="BC245" s="25">
        <f t="shared" ref="BC245" si="586">AS244</f>
        <v>5.1030315543715973E-3</v>
      </c>
      <c r="BD245" s="39">
        <f t="shared" ref="BD245" si="587">IF(AR244&lt;0,1,0)</f>
        <v>0</v>
      </c>
      <c r="BE245" t="str">
        <f t="shared" ref="BE245" si="588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89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90">IF(B245=3,IF(AV244&lt;0.85,IF(AND(K245&gt;942,AT245&gt;0.9),0.25,1)*IF(AR244&lt;-0.004,1,0.5),0),"")</f>
        <v>0</v>
      </c>
      <c r="BH245" t="str">
        <f t="shared" ref="BH245" si="591">IF(B245=4,IF(AV244&lt;0.6,IF(AQ245&gt;=0,IF(K245&lt;1018,2,1),0),IF(AV244&gt;0.85,IF(AQ245&lt;=0,-0.5,0),0)),"")</f>
        <v/>
      </c>
      <c r="BI245" t="str">
        <f t="shared" ref="BI245" si="592">IF(B245=5,IF(AV244&lt;0.4,IF(AQ245&gt; -0.004,1,0),IF(AV244&lt;0.95,IF(AND(AO245&lt;0.85,AT245&lt;0.95,AQ245&gt;0,K245&lt;1115),0.5,0),0)),"")</f>
        <v/>
      </c>
      <c r="BJ245" s="25" t="str">
        <f t="shared" ref="BJ245" si="593">IF(MAX(BE245:BI245)=0,"",MAX(BE245:BI245)*AR245)</f>
        <v/>
      </c>
    </row>
    <row r="246" spans="1:62" x14ac:dyDescent="0.25">
      <c r="A246" s="1">
        <v>42866</v>
      </c>
      <c r="B246" s="41">
        <f t="shared" ref="B246" si="594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95"/>
        <v>3158.215725</v>
      </c>
      <c r="T246" t="str">
        <f t="shared" ref="T246" si="595">IF(AVERAGE(N245)&lt;S245,"熊",IF(AVERAGE(N245)&gt;S245,"牛",""))</f>
        <v>熊</v>
      </c>
      <c r="U246">
        <f t="shared" ref="U246" si="596">MAX(H246,O246)</f>
        <v>3063.38</v>
      </c>
      <c r="V246">
        <f t="shared" ref="V246" si="597">MIN(I246,P246)</f>
        <v>3016.8</v>
      </c>
      <c r="W246" s="40">
        <f t="shared" ref="W246" si="598">LN(U246/V246)</f>
        <v>1.5322214571385752E-2</v>
      </c>
      <c r="X246">
        <f t="shared" ref="X246" si="599">IF(U246=H246,J246,Q246)</f>
        <v>1437</v>
      </c>
      <c r="Y246">
        <f t="shared" ref="Y246" si="600">IF(V246=I246,K246,R246)</f>
        <v>1334</v>
      </c>
      <c r="Z246" s="25">
        <f t="shared" ref="Z246" si="601">(U246-V246)/(C246)</f>
        <v>1.5338615243777925E-2</v>
      </c>
      <c r="AA246" s="25">
        <f t="shared" ref="AA246" si="602">LN(C246/N245)</f>
        <v>-5.0681748626325226E-3</v>
      </c>
      <c r="AB246" s="25">
        <f t="shared" ref="AB246" si="603">LN(N246/U246)</f>
        <v>-6.8901899160820951E-4</v>
      </c>
      <c r="AC246" s="25">
        <f t="shared" ref="AC246" si="604">LN(N246/V246)</f>
        <v>1.4633195579777557E-2</v>
      </c>
      <c r="AD246" s="25">
        <f t="shared" ref="AD246" si="605">LN(U246/C246)</f>
        <v>8.7211380014849266E-3</v>
      </c>
      <c r="AE246" s="25">
        <f t="shared" ref="AE246" si="606">LN(V246/C246)</f>
        <v>-6.6010765699008522E-3</v>
      </c>
      <c r="AF246" s="25">
        <f t="shared" ref="AF246" si="607">LN(N246/C246)</f>
        <v>8.0321190098767911E-3</v>
      </c>
      <c r="AG246" s="25">
        <f t="shared" ref="AG246" si="608">LN(N246/N245)</f>
        <v>2.9639441472442394E-3</v>
      </c>
      <c r="AH246" s="25">
        <f t="shared" ref="AH246" si="609">LN(D246/C246)</f>
        <v>-1.7665869265912049E-3</v>
      </c>
      <c r="AI246" s="25">
        <f t="shared" ref="AI246" si="610">LN(E246/C246)</f>
        <v>1.5234801463974771E-3</v>
      </c>
      <c r="AJ246" s="25">
        <f t="shared" ref="AJ246" si="611">LN(F246/C246)</f>
        <v>-1.037821261737401E-3</v>
      </c>
      <c r="AK246" s="25">
        <f t="shared" ref="AK246" si="612">+LN(G246/C246)</f>
        <v>1.2702760444534597E-3</v>
      </c>
      <c r="AL246" s="25">
        <f t="shared" ref="AL246" si="613">LN(H246/I246)</f>
        <v>6.1012600606140362E-3</v>
      </c>
      <c r="AM246" s="25">
        <f t="shared" ref="AM246" si="614">LN(O246/P246)</f>
        <v>1.5322214571385752E-2</v>
      </c>
      <c r="AN246" s="25">
        <f t="shared" ref="AN246" si="615">LN(L246/G246)</f>
        <v>-1.1840313650576901E-4</v>
      </c>
      <c r="AO246" s="40">
        <f t="shared" ref="AO246" si="616">(C246-I246)/(H246-I246)</f>
        <v>0.30673854447440096</v>
      </c>
      <c r="AP246" s="40">
        <f t="shared" ref="AP246" si="617">(N245-I246)/(H246-I246)</f>
        <v>1.1385444743935418</v>
      </c>
      <c r="AQ246" s="25">
        <f t="shared" ref="AQ246" si="618">LN(M246/L246)</f>
        <v>-3.7996232912605541E-3</v>
      </c>
      <c r="AR246" s="25">
        <f t="shared" ref="AR246" si="619">LN(N246/L246)</f>
        <v>6.8802461019290273E-3</v>
      </c>
      <c r="AS246" s="25">
        <f t="shared" ref="AS246" si="620">LN(N246/C246)</f>
        <v>8.0321190098767911E-3</v>
      </c>
      <c r="AT246" s="28">
        <f t="shared" ref="AT246" si="621">+(G246-I246)/(H246-I246)</f>
        <v>0.51482479784365864</v>
      </c>
      <c r="AU246" s="28">
        <f t="shared" ref="AU246" si="622">+(N246-P246)/(O246-P246)</f>
        <v>0.95470158866466015</v>
      </c>
      <c r="AV246" s="40">
        <f t="shared" ref="AV246" si="623">+(N246-V246)/(U246-V246)</f>
        <v>0.95470158866466015</v>
      </c>
      <c r="AW246" s="25">
        <f t="shared" ref="AW246" si="624">LN(N246/C246)</f>
        <v>8.0321190098767911E-3</v>
      </c>
      <c r="AX246" s="28">
        <f t="shared" ref="AX246" si="625">(N246-L246)/(U246-V246)</f>
        <v>0.45062258480033951</v>
      </c>
      <c r="AY246" s="25">
        <f t="shared" ref="AY246" si="626">LN(G246/I246)</f>
        <v>3.1457287709612427E-3</v>
      </c>
      <c r="AZ246" s="25">
        <f t="shared" ref="AZ246" si="627">LN(N246/P246)</f>
        <v>1.4633195579777557E-2</v>
      </c>
      <c r="BA246" s="25">
        <f t="shared" ref="BA246" si="628">AV245</f>
        <v>1.4300306435136556E-2</v>
      </c>
      <c r="BB246" s="25">
        <f t="shared" ref="BB246" si="629">AR245</f>
        <v>-1.1890847212034301E-2</v>
      </c>
      <c r="BC246" s="25">
        <f t="shared" ref="BC246" si="630">AS245</f>
        <v>-8.4693461662522247E-3</v>
      </c>
      <c r="BD246" s="39">
        <f t="shared" ref="BD246" si="631">IF(AR245&lt;0,1,0)</f>
        <v>1</v>
      </c>
      <c r="BE246" t="str">
        <f t="shared" ref="BE246" si="632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633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634">IF(B246=3,IF(AV245&lt;0.85,IF(AND(K246&gt;942,AT246&gt;0.9),0.25,1)*IF(AR245&lt;-0.004,1,0.5),0),"")</f>
        <v/>
      </c>
      <c r="BH246">
        <f t="shared" ref="BH246" si="635">IF(B246=4,IF(AV245&lt;0.6,IF(AQ246&gt;=0,IF(K246&lt;1018,2,1),0),IF(AV245&gt;0.85,IF(AQ246&lt;=0,-0.5,0),0)),"")</f>
        <v>0</v>
      </c>
      <c r="BI246" t="str">
        <f t="shared" ref="BI246" si="636">IF(B246=5,IF(AV245&lt;0.4,IF(AQ246&gt; -0.004,1,0),IF(AV245&lt;0.95,IF(AND(AO246&lt;0.85,AT246&lt;0.95,AQ246&gt;0,K246&lt;1115),0.5,0),0)),"")</f>
        <v/>
      </c>
      <c r="BJ246" s="25" t="str">
        <f t="shared" ref="BJ246" si="637">IF(MAX(BE246:BI246)=0,"",MAX(BE246:BI246)*AR246)</f>
        <v/>
      </c>
    </row>
    <row r="247" spans="1:62" x14ac:dyDescent="0.25">
      <c r="A247" s="1">
        <v>42867</v>
      </c>
      <c r="B247" s="41">
        <f t="shared" si="291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95"/>
        <v>3147.552745</v>
      </c>
      <c r="T247" t="str">
        <f t="shared" ref="T247" si="638">IF(AVERAGE(N246)&lt;S246,"熊",IF(AVERAGE(N246)&gt;S246,"牛",""))</f>
        <v>熊</v>
      </c>
      <c r="U247">
        <f t="shared" ref="U247" si="639">MAX(H247,O247)</f>
        <v>3090.41</v>
      </c>
      <c r="V247">
        <f t="shared" ref="V247" si="640">MIN(I247,P247)</f>
        <v>3052.03</v>
      </c>
      <c r="W247" s="40">
        <f t="shared" ref="W247" si="641">LN(U247/V247)</f>
        <v>1.249682519795505E-2</v>
      </c>
      <c r="X247">
        <f t="shared" ref="X247" si="642">IF(U247=H247,J247,Q247)</f>
        <v>1347</v>
      </c>
      <c r="Y247">
        <f t="shared" ref="Y247" si="643">IF(V247=I247,K247,R247)</f>
        <v>932</v>
      </c>
      <c r="Z247" s="25">
        <f t="shared" ref="Z247" si="644">(U247-V247)/(C247)</f>
        <v>1.2566672451221355E-2</v>
      </c>
      <c r="AA247" s="25">
        <f t="shared" ref="AA247" si="645">LN(C247/N246)</f>
        <v>-2.3416380573842467E-3</v>
      </c>
      <c r="AB247" s="25">
        <f t="shared" ref="AB247" si="646">LN(N247/U247)</f>
        <v>-2.4395431721123202E-3</v>
      </c>
      <c r="AC247" s="25">
        <f t="shared" ref="AC247" si="647">LN(N247/V247)</f>
        <v>1.0057282025842633E-2</v>
      </c>
      <c r="AD247" s="25">
        <f t="shared" ref="AD247" si="648">LN(U247/C247)</f>
        <v>1.1815543707372807E-2</v>
      </c>
      <c r="AE247" s="25">
        <f t="shared" ref="AE247" si="649">LN(V247/C247)</f>
        <v>-6.8128149058214733E-4</v>
      </c>
      <c r="AF247" s="25">
        <f t="shared" ref="AF247" si="650">LN(N247/C247)</f>
        <v>9.3760005352604356E-3</v>
      </c>
      <c r="AG247" s="25">
        <f t="shared" ref="AG247" si="651">LN(N247/N246)</f>
        <v>7.0343624778762947E-3</v>
      </c>
      <c r="AH247" s="25">
        <f t="shared" ref="AH247" si="652">LN(D247/C247)</f>
        <v>-6.1575348224979102E-4</v>
      </c>
      <c r="AI247" s="25">
        <f t="shared" ref="AI247" si="653">LN(E247/C247)</f>
        <v>1.7338624320433131E-3</v>
      </c>
      <c r="AJ247" s="25">
        <f t="shared" ref="AJ247" si="654">LN(F247/C247)</f>
        <v>2.5147538314401292E-3</v>
      </c>
      <c r="AK247" s="25">
        <f t="shared" ref="AK247" si="655">+LN(G247/C247)</f>
        <v>6.078192779769483E-3</v>
      </c>
      <c r="AL247" s="25">
        <f t="shared" ref="AL247" si="656">LN(H247/I247)</f>
        <v>7.7483334222487026E-3</v>
      </c>
      <c r="AM247" s="25">
        <f t="shared" ref="AM247" si="657">LN(O247/P247)</f>
        <v>5.8447530493866782E-3</v>
      </c>
      <c r="AN247" s="25">
        <f t="shared" ref="AN247" si="658">LN(L247/G247)</f>
        <v>6.1832352984784374E-5</v>
      </c>
      <c r="AO247" s="40">
        <f t="shared" ref="AO247" si="659">(C247-I247)/(H247-I247)</f>
        <v>8.7615838247680974E-2</v>
      </c>
      <c r="AP247" s="40">
        <f t="shared" ref="AP247" si="660">(N246-I247)/(H247-I247)</f>
        <v>0.38921651221566411</v>
      </c>
      <c r="AQ247" s="25">
        <f t="shared" ref="AQ247" si="661">LN(M247/L247)</f>
        <v>1.388593272677954E-3</v>
      </c>
      <c r="AR247" s="25">
        <f t="shared" ref="AR247" si="662">LN(N247/L247)</f>
        <v>3.235975402506296E-3</v>
      </c>
      <c r="AS247" s="25">
        <f t="shared" ref="AS247" si="663">LN(N247/C247)</f>
        <v>9.3760005352604356E-3</v>
      </c>
      <c r="AT247" s="28">
        <f t="shared" ref="AT247" si="664">+(G247-I247)/(H247-I247)</f>
        <v>0.87194608256107875</v>
      </c>
      <c r="AU247" s="28">
        <f t="shared" ref="AU247" si="665">+(N247-P247)/(O247-P247)</f>
        <v>0.58189894503054729</v>
      </c>
      <c r="AV247" s="40">
        <f t="shared" ref="AV247" si="666">+(N247-V247)/(U247-V247)</f>
        <v>0.80380406461699283</v>
      </c>
      <c r="AW247" s="25">
        <f t="shared" ref="AW247" si="667">LN(N247/C247)</f>
        <v>9.3760005352604356E-3</v>
      </c>
      <c r="AX247" s="28">
        <f t="shared" ref="AX247" si="668">(N247-L247)/(U247-V247)</f>
        <v>0.25951016154247331</v>
      </c>
      <c r="AY247" s="25">
        <f t="shared" ref="AY247" si="669">LN(G247/I247)</f>
        <v>6.7594742703514631E-3</v>
      </c>
      <c r="AZ247" s="25">
        <f t="shared" ref="AZ247" si="670">LN(N247/P247)</f>
        <v>3.4052098772743814E-3</v>
      </c>
      <c r="BA247" s="25">
        <f t="shared" ref="BA247" si="671">AV246</f>
        <v>0.95470158866466015</v>
      </c>
      <c r="BB247" s="25">
        <f t="shared" ref="BB247" si="672">AR246</f>
        <v>6.8802461019290273E-3</v>
      </c>
      <c r="BC247" s="25">
        <f t="shared" ref="BC247" si="673">AS246</f>
        <v>8.0321190098767911E-3</v>
      </c>
      <c r="BD247" s="39">
        <f t="shared" ref="BD247" si="674">IF(AR246&lt;0,1,0)</f>
        <v>0</v>
      </c>
      <c r="BE247" t="str">
        <f t="shared" ref="BE247" si="675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76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77">IF(B247=3,IF(AV246&lt;0.85,IF(AND(K247&gt;942,AT247&gt;0.9),0.25,1)*IF(AR246&lt;-0.004,1,0.5),0),"")</f>
        <v/>
      </c>
      <c r="BH247" t="str">
        <f t="shared" ref="BH247" si="678">IF(B247=4,IF(AV246&lt;0.6,IF(AQ247&gt;=0,IF(K247&lt;1018,2,1),0),IF(AV246&gt;0.85,IF(AQ247&lt;=0,-0.5,0),0)),"")</f>
        <v/>
      </c>
      <c r="BI247">
        <f t="shared" ref="BI247" si="679">IF(B247=5,IF(AV246&lt;0.4,IF(AQ247&gt; -0.004,1,0),IF(AV246&lt;0.95,IF(AND(AO247&lt;0.85,AT247&lt;0.95,AQ247&gt;0,K247&lt;1115),0.5,0),0)),"")</f>
        <v>0</v>
      </c>
      <c r="BJ247" s="25" t="str">
        <f t="shared" ref="BJ247" si="680">IF(MAX(BE247:BI247)=0,"",MAX(BE247:BI247)*AR247)</f>
        <v/>
      </c>
    </row>
    <row r="248" spans="1:62" x14ac:dyDescent="0.25">
      <c r="A248" s="1">
        <v>42870</v>
      </c>
      <c r="B248" s="41">
        <f t="shared" si="291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95"/>
        <v>3137.8930699999996</v>
      </c>
      <c r="T248" t="str">
        <f t="shared" ref="T248" si="681">IF(AVERAGE(N247)&lt;S247,"熊",IF(AVERAGE(N247)&gt;S247,"牛",""))</f>
        <v>熊</v>
      </c>
      <c r="U248">
        <f t="shared" ref="U248" si="682">MAX(H248,O248)</f>
        <v>3098.8761</v>
      </c>
      <c r="V248">
        <f t="shared" ref="V248" si="683">MIN(I248,P248)</f>
        <v>3085.9319</v>
      </c>
      <c r="W248" s="40">
        <f t="shared" ref="W248" si="684">LN(U248/V248)</f>
        <v>4.1858110711343972E-3</v>
      </c>
      <c r="X248">
        <f t="shared" ref="X248" si="685">IF(U248=H248,J248,Q248)</f>
        <v>938</v>
      </c>
      <c r="Y248">
        <f t="shared" ref="Y248" si="686">IF(V248=I248,K248,R248)</f>
        <v>930</v>
      </c>
      <c r="Z248" s="25">
        <f t="shared" ref="Z248" si="687">(U248-V248)/(C248)</f>
        <v>4.1945838143738392E-3</v>
      </c>
      <c r="AA248" s="25">
        <f t="shared" ref="AA248" si="688">LN(C248/N247)</f>
        <v>9.8946127664955295E-4</v>
      </c>
      <c r="AB248" s="25">
        <f t="shared" ref="AB248" si="689">LN(N248/U248)</f>
        <v>-2.5423754692786384E-3</v>
      </c>
      <c r="AC248" s="25">
        <f t="shared" ref="AC248" si="690">LN(N248/V248)</f>
        <v>1.6434356018557974E-3</v>
      </c>
      <c r="AD248" s="25">
        <f t="shared" ref="AD248" si="691">LN(U248/C248)</f>
        <v>4.1858110711343972E-3</v>
      </c>
      <c r="AE248" s="25">
        <f t="shared" ref="AE248" si="692">LN(V248/C248)</f>
        <v>0</v>
      </c>
      <c r="AF248" s="25">
        <f t="shared" ref="AF248" si="693">LN(N248/C248)</f>
        <v>1.6434356018557974E-3</v>
      </c>
      <c r="AG248" s="25">
        <f t="shared" ref="AG248" si="694">LN(N248/N247)</f>
        <v>2.6328968785053744E-3</v>
      </c>
      <c r="AH248" s="25">
        <f t="shared" ref="AH248" si="695">LN(D248/C248)</f>
        <v>1.1242144322831907E-3</v>
      </c>
      <c r="AI248" s="25">
        <f t="shared" ref="AI248" si="696">LN(E248/C248)</f>
        <v>2.6114213813233874E-3</v>
      </c>
      <c r="AJ248" s="25">
        <f t="shared" ref="AJ248" si="697">LN(F248/C248)</f>
        <v>3.6964171777250335E-3</v>
      </c>
      <c r="AK248" s="25">
        <f t="shared" ref="AK248" si="698">+LN(G248/C248)</f>
        <v>2.0542204764912599E-3</v>
      </c>
      <c r="AL248" s="25">
        <f t="shared" ref="AL248" si="699">LN(H248/I248)</f>
        <v>4.1858110711343972E-3</v>
      </c>
      <c r="AM248" s="25">
        <f t="shared" ref="AM248" si="700">LN(O248/P248)</f>
        <v>2.6798210683708218E-3</v>
      </c>
      <c r="AN248" s="25">
        <f t="shared" ref="AN248" si="701">LN(L248/G248)</f>
        <v>0</v>
      </c>
      <c r="AO248" s="40">
        <f t="shared" ref="AO248" si="702">(C248-I248)/(H248-I248)</f>
        <v>0</v>
      </c>
      <c r="AP248" s="40">
        <f t="shared" ref="AP248" si="703">(N247-I248)/(H248-I248)</f>
        <v>-0.23577355108851483</v>
      </c>
      <c r="AQ248" s="25">
        <f t="shared" ref="AQ248" si="704">LN(M248/L248)</f>
        <v>-4.0764674427953899E-4</v>
      </c>
      <c r="AR248" s="25">
        <f t="shared" ref="AR248" si="705">LN(N248/L248)</f>
        <v>-4.107848746355256E-4</v>
      </c>
      <c r="AS248" s="25">
        <f t="shared" ref="AS248" si="706">LN(N248/C248)</f>
        <v>1.6434356018557974E-3</v>
      </c>
      <c r="AT248" s="28">
        <f t="shared" ref="AT248" si="707">+(G248-I248)/(H248-I248)</f>
        <v>0.49023500872977055</v>
      </c>
      <c r="AU248" s="28">
        <f t="shared" ref="AU248" si="708">+(N248-P248)/(O248-P248)</f>
        <v>0.37581009159917633</v>
      </c>
      <c r="AV248" s="40">
        <f t="shared" ref="AV248" si="709">+(N248-V248)/(U248-V248)</f>
        <v>0.39212156796093273</v>
      </c>
      <c r="AW248" s="25">
        <f t="shared" ref="AW248" si="710">LN(N248/C248)</f>
        <v>1.6434356018557974E-3</v>
      </c>
      <c r="AX248" s="28">
        <f t="shared" ref="AX248" si="711">(N248-L248)/(U248-V248)</f>
        <v>-9.8113440768837837E-2</v>
      </c>
      <c r="AY248" s="25">
        <f t="shared" ref="AY248" si="712">LN(G248/I248)</f>
        <v>2.0542204764912599E-3</v>
      </c>
      <c r="AZ248" s="25">
        <f t="shared" ref="AZ248" si="713">LN(N248/P248)</f>
        <v>1.0079462878094963E-3</v>
      </c>
      <c r="BA248" s="25">
        <f t="shared" ref="BA248" si="714">AV247</f>
        <v>0.80380406461699283</v>
      </c>
      <c r="BB248" s="25">
        <f t="shared" ref="BB248" si="715">AR247</f>
        <v>3.235975402506296E-3</v>
      </c>
      <c r="BC248" s="25">
        <f t="shared" ref="BC248" si="716">AS247</f>
        <v>9.3760005352604356E-3</v>
      </c>
      <c r="BD248" s="39">
        <f t="shared" ref="BD248" si="717">IF(AR247&lt;0,1,0)</f>
        <v>0</v>
      </c>
      <c r="BE248" t="str">
        <f t="shared" ref="BE248" si="718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719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720">IF(B248=3,IF(AV247&lt;0.85,IF(AND(K248&gt;942,AT248&gt;0.9),0.25,1)*IF(AR247&lt;-0.004,1,0.5),0),"")</f>
        <v/>
      </c>
      <c r="BH248" t="str">
        <f t="shared" ref="BH248" si="721">IF(B248=4,IF(AV247&lt;0.6,IF(AQ248&gt;=0,IF(K248&lt;1018,2,1),0),IF(AV247&gt;0.85,IF(AQ248&lt;=0,-0.5,0),0)),"")</f>
        <v/>
      </c>
      <c r="BI248" t="str">
        <f t="shared" ref="BI248" si="722">IF(B248=5,IF(AV247&lt;0.4,IF(AQ248&gt; -0.004,1,0),IF(AV247&lt;0.95,IF(AND(AO248&lt;0.85,AT248&lt;0.95,AQ248&gt;0,K248&lt;1115),0.5,0),0)),"")</f>
        <v/>
      </c>
      <c r="BJ248" s="25" t="str">
        <f t="shared" ref="BJ248" si="723">IF(MAX(BE248:BI248)=0,"",MAX(BE248:BI248)*AR248)</f>
        <v/>
      </c>
    </row>
    <row r="249" spans="1:62" x14ac:dyDescent="0.25">
      <c r="A249" s="1">
        <v>42871</v>
      </c>
      <c r="B249" s="41">
        <f t="shared" si="291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95"/>
        <v>3130.21929</v>
      </c>
      <c r="T249" t="str">
        <f t="shared" ref="T249" si="724">IF(AVERAGE(N248)&lt;S248,"熊",IF(AVERAGE(N248)&gt;S248,"牛",""))</f>
        <v>熊</v>
      </c>
      <c r="U249">
        <f t="shared" ref="U249" si="725">MAX(H249,O249)</f>
        <v>3113.4983999999999</v>
      </c>
      <c r="V249">
        <f t="shared" ref="V249" si="726">MIN(I249,P249)</f>
        <v>3061.0273999999999</v>
      </c>
      <c r="W249" s="40">
        <f t="shared" ref="W249" si="727">LN(U249/V249)</f>
        <v>1.6996370192808672E-2</v>
      </c>
      <c r="X249">
        <f t="shared" ref="X249" si="728">IF(U249=H249,J249,Q249)</f>
        <v>1500</v>
      </c>
      <c r="Y249">
        <f t="shared" ref="Y249" si="729">IF(V249=I249,K249,R249)</f>
        <v>1044</v>
      </c>
      <c r="Z249" s="25">
        <f t="shared" ref="Z249" si="730">(U249-V249)/(C249)</f>
        <v>1.7020169863053335E-2</v>
      </c>
      <c r="AA249" s="25">
        <f t="shared" ref="AA249" si="731">LN(C249/N248)</f>
        <v>-2.6355891698606106E-3</v>
      </c>
      <c r="AB249" s="25">
        <f t="shared" ref="AB249" si="732">LN(N249/U249)</f>
        <v>-9.3142856617966613E-7</v>
      </c>
      <c r="AC249" s="25">
        <f t="shared" ref="AC249" si="733">LN(N249/V249)</f>
        <v>1.6995438764242372E-2</v>
      </c>
      <c r="AD249" s="25">
        <f t="shared" ref="AD249" si="734">LN(U249/C249)</f>
        <v>9.8854487108091266E-3</v>
      </c>
      <c r="AE249" s="25">
        <f t="shared" ref="AE249" si="735">LN(V249/C249)</f>
        <v>-7.1109214819994855E-3</v>
      </c>
      <c r="AF249" s="25">
        <f t="shared" ref="AF249" si="736">LN(N249/C249)</f>
        <v>9.8845172822429207E-3</v>
      </c>
      <c r="AG249" s="25">
        <f t="shared" ref="AG249" si="737">LN(N249/N248)</f>
        <v>7.2489281123824254E-3</v>
      </c>
      <c r="AH249" s="25">
        <f t="shared" ref="AH249" si="738">LN(D249/C249)</f>
        <v>-1.3465671450920793E-3</v>
      </c>
      <c r="AI249" s="25">
        <f t="shared" ref="AI249" si="739">LN(E249/C249)</f>
        <v>-2.6227799990570211E-3</v>
      </c>
      <c r="AJ249" s="25">
        <f t="shared" ref="AJ249" si="740">LN(F249/C249)</f>
        <v>-2.7045123223613716E-3</v>
      </c>
      <c r="AK249" s="25">
        <f t="shared" ref="AK249" si="741">+LN(G249/C249)</f>
        <v>-1.0152509017491973E-3</v>
      </c>
      <c r="AL249" s="25">
        <f t="shared" ref="AL249" si="742">LN(H249/I249)</f>
        <v>7.1109214819995402E-3</v>
      </c>
      <c r="AM249" s="25">
        <f t="shared" ref="AM249" si="743">LN(O249/P249)</f>
        <v>1.1976660050106154E-2</v>
      </c>
      <c r="AN249" s="25">
        <f t="shared" ref="AN249" si="744">LN(L249/G249)</f>
        <v>0</v>
      </c>
      <c r="AO249" s="40">
        <f t="shared" ref="AO249" si="745">(C249-I249)/(H249-I249)</f>
        <v>1</v>
      </c>
      <c r="AP249" s="40">
        <f t="shared" ref="AP249" si="746">(N248-I249)/(H249-I249)</f>
        <v>1.3724495635016773</v>
      </c>
      <c r="AQ249" s="25">
        <f t="shared" ref="AQ249" si="747">LN(M249/L249)</f>
        <v>-1.7200964147190396E-4</v>
      </c>
      <c r="AR249" s="25">
        <f t="shared" ref="AR249" si="748">LN(N249/L249)</f>
        <v>1.0899768183992182E-2</v>
      </c>
      <c r="AS249" s="25">
        <f t="shared" ref="AS249" si="749">LN(N249/C249)</f>
        <v>9.8845172822429207E-3</v>
      </c>
      <c r="AT249" s="28">
        <f t="shared" ref="AT249" si="750">+(G249-I249)/(H249-I249)</f>
        <v>0.85679101642074684</v>
      </c>
      <c r="AU249" s="28">
        <f t="shared" ref="AU249" si="751">+(N249-P249)/(O249-P249)</f>
        <v>0.99992176308242786</v>
      </c>
      <c r="AV249" s="40">
        <f t="shared" ref="AV249" si="752">+(N249-V249)/(U249-V249)</f>
        <v>0.99994473137542728</v>
      </c>
      <c r="AW249" s="25">
        <f t="shared" ref="AW249" si="753">LN(N249/C249)</f>
        <v>9.8845172822429207E-3</v>
      </c>
      <c r="AX249" s="28">
        <f t="shared" ref="AX249" si="754">(N249-L249)/(U249-V249)</f>
        <v>0.64325246326542573</v>
      </c>
      <c r="AY249" s="25">
        <f t="shared" ref="AY249" si="755">LN(G249/I249)</f>
        <v>6.0956705802501822E-3</v>
      </c>
      <c r="AZ249" s="25">
        <f t="shared" ref="AZ249" si="756">LN(N249/P249)</f>
        <v>1.1975728621540147E-2</v>
      </c>
      <c r="BA249" s="25">
        <f t="shared" ref="BA249" si="757">AV248</f>
        <v>0.39212156796093273</v>
      </c>
      <c r="BB249" s="25">
        <f t="shared" ref="BB249" si="758">AR248</f>
        <v>-4.107848746355256E-4</v>
      </c>
      <c r="BC249" s="25">
        <f t="shared" ref="BC249" si="759">AS248</f>
        <v>1.6434356018557974E-3</v>
      </c>
      <c r="BD249" s="39">
        <f t="shared" ref="BD249" si="760">IF(AR248&lt;0,1,0)</f>
        <v>1</v>
      </c>
      <c r="BE249">
        <f t="shared" ref="BE249" si="761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62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63">IF(B249=3,IF(AV248&lt;0.85,IF(AND(K249&gt;942,AT249&gt;0.9),0.25,1)*IF(AR248&lt;-0.004,1,0.5),0),"")</f>
        <v/>
      </c>
      <c r="BH249" t="str">
        <f t="shared" ref="BH249" si="764">IF(B249=4,IF(AV248&lt;0.6,IF(AQ249&gt;=0,IF(K249&lt;1018,2,1),0),IF(AV248&gt;0.85,IF(AQ249&lt;=0,-0.5,0),0)),"")</f>
        <v/>
      </c>
      <c r="BI249" t="str">
        <f t="shared" ref="BI249" si="765">IF(B249=5,IF(AV248&lt;0.4,IF(AQ249&gt; -0.004,1,0),IF(AV248&lt;0.95,IF(AND(AO249&lt;0.85,AT249&lt;0.95,AQ249&gt;0,K249&lt;1115),0.5,0),0)),"")</f>
        <v/>
      </c>
      <c r="BJ249" s="25">
        <f t="shared" ref="BJ249" si="766">IF(MAX(BE249:BI249)=0,"",MAX(BE249:BI249)*AR249)</f>
        <v>1.0899768183992182E-2</v>
      </c>
    </row>
    <row r="250" spans="1:62" x14ac:dyDescent="0.25">
      <c r="A250" s="1">
        <v>42872</v>
      </c>
      <c r="B250" s="41">
        <f t="shared" si="291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95"/>
        <v>3124.8104099999996</v>
      </c>
      <c r="T250" t="str">
        <f t="shared" ref="T250" si="767">IF(AVERAGE(N249)&lt;S249,"熊",IF(AVERAGE(N249)&gt;S249,"牛",""))</f>
        <v>熊</v>
      </c>
      <c r="U250">
        <f t="shared" ref="U250" si="768">MAX(H250,O250)</f>
        <v>3119.5816</v>
      </c>
      <c r="V250">
        <f t="shared" ref="V250" si="769">MIN(I250,P250)</f>
        <v>3101.3002000000001</v>
      </c>
      <c r="W250" s="40">
        <f t="shared" ref="W250" si="770">LN(U250/V250)</f>
        <v>5.8774473505078572E-3</v>
      </c>
      <c r="X250">
        <f t="shared" ref="X250" si="771">IF(U250=H250,J250,Q250)</f>
        <v>1011</v>
      </c>
      <c r="Y250">
        <f t="shared" ref="Y250" si="772">IF(V250=I250,K250,R250)</f>
        <v>1422</v>
      </c>
      <c r="Z250" s="25">
        <f t="shared" ref="Z250" si="773">(U250-V250)/(C250)</f>
        <v>5.8824210808796212E-3</v>
      </c>
      <c r="AA250" s="25">
        <f t="shared" ref="AA250" si="774">LN(C250/N249)</f>
        <v>-1.8303260982068979E-3</v>
      </c>
      <c r="AB250" s="25">
        <f t="shared" ref="AB250" si="775">LN(N250/U250)</f>
        <v>-4.768044657504294E-3</v>
      </c>
      <c r="AC250" s="25">
        <f t="shared" ref="AC250" si="776">LN(N250/V250)</f>
        <v>1.1094026930037362E-3</v>
      </c>
      <c r="AD250" s="25">
        <f t="shared" ref="AD250" si="777">LN(U250/C250)</f>
        <v>3.783166352390495E-3</v>
      </c>
      <c r="AE250" s="25">
        <f t="shared" ref="AE250" si="778">LN(V250/C250)</f>
        <v>-2.0942809981174663E-3</v>
      </c>
      <c r="AF250" s="25">
        <f t="shared" ref="AF250" si="779">LN(N250/C250)</f>
        <v>-9.8487830511380338E-4</v>
      </c>
      <c r="AG250" s="25">
        <f t="shared" ref="AG250" si="780">LN(N250/N249)</f>
        <v>-2.8152044033207622E-3</v>
      </c>
      <c r="AH250" s="25">
        <f t="shared" ref="AH250" si="781">LN(D250/C250)</f>
        <v>-7.1535928029077891E-4</v>
      </c>
      <c r="AI250" s="25">
        <f t="shared" ref="AI250" si="782">LN(E250/C250)</f>
        <v>8.3393955954061839E-4</v>
      </c>
      <c r="AJ250" s="25">
        <f t="shared" ref="AJ250" si="783">LN(F250/C250)</f>
        <v>4.8649565388617268E-4</v>
      </c>
      <c r="AK250" s="25">
        <f t="shared" ref="AK250" si="784">+LN(G250/C250)</f>
        <v>6.1352524114510938E-4</v>
      </c>
      <c r="AL250" s="25">
        <f t="shared" ref="AL250" si="785">LN(H250/I250)</f>
        <v>4.7233398587749088E-3</v>
      </c>
      <c r="AM250" s="25">
        <f t="shared" ref="AM250" si="786">LN(O250/P250)</f>
        <v>3.2143812199520562E-3</v>
      </c>
      <c r="AN250" s="25">
        <f t="shared" ref="AN250" si="787">LN(L250/G250)</f>
        <v>0</v>
      </c>
      <c r="AO250" s="40">
        <f t="shared" ref="AO250" si="788">(C250-I250)/(H250-I250)</f>
        <v>0.19867211787676073</v>
      </c>
      <c r="AP250" s="40">
        <f t="shared" ref="AP250" si="789">(N249-I250)/(H250-I250)</f>
        <v>0.58598240828293824</v>
      </c>
      <c r="AQ250" s="25">
        <f t="shared" ref="AQ250" si="790">LN(M250/L250)</f>
        <v>3.4547100797740739E-4</v>
      </c>
      <c r="AR250" s="25">
        <f t="shared" ref="AR250" si="791">LN(N250/L250)</f>
        <v>-1.5984035462589428E-3</v>
      </c>
      <c r="AS250" s="25">
        <f t="shared" ref="AS250" si="792">LN(N250/C250)</f>
        <v>-9.8487830511380338E-4</v>
      </c>
      <c r="AT250" s="28">
        <f t="shared" ref="AT250" si="793">+(G250-I250)/(H250-I250)</f>
        <v>0.3284195345609906</v>
      </c>
      <c r="AU250" s="28">
        <f t="shared" ref="AU250" si="794">+(N250-P250)/(O250-P250)</f>
        <v>0.34477405656595522</v>
      </c>
      <c r="AV250" s="40">
        <f t="shared" ref="AV250" si="795">+(N250-V250)/(U250-V250)</f>
        <v>0.18830614723159511</v>
      </c>
      <c r="AW250" s="25">
        <f t="shared" ref="AW250" si="796">LN(N250/C250)</f>
        <v>-9.8487830511380338E-4</v>
      </c>
      <c r="AX250" s="28">
        <f t="shared" ref="AX250" si="797">(N250-L250)/(U250-V250)</f>
        <v>-0.27167503582877894</v>
      </c>
      <c r="AY250" s="25">
        <f t="shared" ref="AY250" si="798">LN(G250/I250)</f>
        <v>1.5536987475296316E-3</v>
      </c>
      <c r="AZ250" s="25">
        <f t="shared" ref="AZ250" si="799">LN(N250/P250)</f>
        <v>1.1094026930037362E-3</v>
      </c>
      <c r="BA250" s="25">
        <f t="shared" ref="BA250" si="800">AV249</f>
        <v>0.99994473137542728</v>
      </c>
      <c r="BB250" s="25">
        <f t="shared" ref="BB250" si="801">AR249</f>
        <v>1.0899768183992182E-2</v>
      </c>
      <c r="BC250" s="25">
        <f t="shared" ref="BC250" si="802">AS249</f>
        <v>9.8845172822429207E-3</v>
      </c>
      <c r="BD250" s="39">
        <f t="shared" ref="BD250" si="803">IF(AR249&lt;0,1,0)</f>
        <v>0</v>
      </c>
      <c r="BE250" t="str">
        <f t="shared" ref="BE250" si="804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805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806">IF(B250=3,IF(AV249&lt;0.85,IF(AND(K250&gt;942,AT250&gt;0.9),0.25,1)*IF(AR249&lt;-0.004,1,0.5),0),"")</f>
        <v>0</v>
      </c>
      <c r="BH250" t="str">
        <f t="shared" ref="BH250" si="807">IF(B250=4,IF(AV249&lt;0.6,IF(AQ250&gt;=0,IF(K250&lt;1018,2,1),0),IF(AV249&gt;0.85,IF(AQ250&lt;=0,-0.5,0),0)),"")</f>
        <v/>
      </c>
      <c r="BI250" t="str">
        <f t="shared" ref="BI250" si="808">IF(B250=5,IF(AV249&lt;0.4,IF(AQ250&gt; -0.004,1,0),IF(AV249&lt;0.95,IF(AND(AO250&lt;0.85,AT250&lt;0.95,AQ250&gt;0,K250&lt;1115),0.5,0),0)),"")</f>
        <v/>
      </c>
      <c r="BJ250" s="25" t="str">
        <f t="shared" ref="BJ250" si="809">IF(MAX(BE250:BI250)=0,"",MAX(BE250:BI250)*AR250)</f>
        <v/>
      </c>
    </row>
    <row r="251" spans="1:62" x14ac:dyDescent="0.25">
      <c r="A251" s="1">
        <v>42873</v>
      </c>
      <c r="B251" s="41">
        <f t="shared" si="291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95"/>
        <v>3120.2175349999993</v>
      </c>
      <c r="T251" t="str">
        <f t="shared" ref="T251" si="810">IF(AVERAGE(N250)&lt;S250,"熊",IF(AVERAGE(N250)&gt;S250,"牛",""))</f>
        <v>熊</v>
      </c>
      <c r="U251">
        <f t="shared" ref="U251" si="811">MAX(H251,O251)</f>
        <v>3103.4413</v>
      </c>
      <c r="V251">
        <f t="shared" ref="V251" si="812">MIN(I251,P251)</f>
        <v>3078.1496999999999</v>
      </c>
      <c r="W251" s="40">
        <f t="shared" ref="W251" si="813">LN(U251/V251)</f>
        <v>8.1829228518831287E-3</v>
      </c>
      <c r="X251">
        <f t="shared" ref="X251" si="814">IF(U251=H251,J251,Q251)</f>
        <v>1103</v>
      </c>
      <c r="Y251">
        <f t="shared" ref="Y251" si="815">IF(V251=I251,K251,R251)</f>
        <v>930</v>
      </c>
      <c r="Z251" s="25">
        <f t="shared" ref="Z251" si="816">(U251-V251)/(C251)</f>
        <v>8.2053543411721736E-3</v>
      </c>
      <c r="AA251" s="25">
        <f t="shared" ref="AA251" si="817">LN(C251/N250)</f>
        <v>-7.2454304281904351E-3</v>
      </c>
      <c r="AB251" s="25">
        <f t="shared" ref="AB251" si="818">LN(N251/U251)</f>
        <v>-4.2118691506490289E-3</v>
      </c>
      <c r="AC251" s="25">
        <f t="shared" ref="AC251" si="819">LN(N251/V251)</f>
        <v>3.9710537012341545E-3</v>
      </c>
      <c r="AD251" s="25">
        <f t="shared" ref="AD251" si="820">LN(U251/C251)</f>
        <v>6.8261773844460394E-3</v>
      </c>
      <c r="AE251" s="25">
        <f t="shared" ref="AE251" si="821">LN(V251/C251)</f>
        <v>-1.3567454674370517E-3</v>
      </c>
      <c r="AF251" s="25">
        <f t="shared" ref="AF251" si="822">LN(N251/C251)</f>
        <v>2.6143082337970903E-3</v>
      </c>
      <c r="AG251" s="25">
        <f t="shared" ref="AG251" si="823">LN(N251/N250)</f>
        <v>-4.6311221943933683E-3</v>
      </c>
      <c r="AH251" s="25">
        <f t="shared" ref="AH251" si="824">LN(D251/C251)</f>
        <v>3.2972875073287533E-4</v>
      </c>
      <c r="AI251" s="25">
        <f t="shared" ref="AI251" si="825">LN(E251/C251)</f>
        <v>1.8732228474602954E-3</v>
      </c>
      <c r="AJ251" s="25">
        <f t="shared" ref="AJ251" si="826">LN(F251/C251)</f>
        <v>3.8356055891130515E-3</v>
      </c>
      <c r="AK251" s="25">
        <f t="shared" ref="AK251" si="827">+LN(G251/C251)</f>
        <v>5.2651427641968139E-3</v>
      </c>
      <c r="AL251" s="25">
        <f t="shared" ref="AL251" si="828">LN(H251/I251)</f>
        <v>8.1829228518831287E-3</v>
      </c>
      <c r="AM251" s="25">
        <f t="shared" ref="AM251" si="829">LN(O251/P251)</f>
        <v>5.7954607632465863E-3</v>
      </c>
      <c r="AN251" s="25">
        <f t="shared" ref="AN251" si="830">LN(L251/G251)</f>
        <v>0</v>
      </c>
      <c r="AO251" s="40">
        <f t="shared" ref="AO251" si="831">(C251-I251)/(H251-I251)</f>
        <v>0.16523667937180059</v>
      </c>
      <c r="AP251" s="40">
        <f t="shared" ref="AP251" si="832">(N250-I251)/(H251-I251)</f>
        <v>1.0514558193234049</v>
      </c>
      <c r="AQ251" s="25">
        <f t="shared" ref="AQ251" si="833">LN(M251/L251)</f>
        <v>-1.7464409182894145E-3</v>
      </c>
      <c r="AR251" s="25">
        <f t="shared" ref="AR251" si="834">LN(N251/L251)</f>
        <v>-2.6508345303997358E-3</v>
      </c>
      <c r="AS251" s="25">
        <f t="shared" ref="AS251" si="835">LN(N251/C251)</f>
        <v>2.6143082337970903E-3</v>
      </c>
      <c r="AT251" s="28">
        <f t="shared" ref="AT251" si="836">+(G251-I251)/(H251-I251)</f>
        <v>0.8086004839551495</v>
      </c>
      <c r="AU251" s="28">
        <f t="shared" ref="AU251" si="837">+(N251-P251)/(O251-P251)</f>
        <v>0.49737304932859905</v>
      </c>
      <c r="AV251" s="40">
        <f t="shared" ref="AV251" si="838">+(N251-V251)/(U251-V251)</f>
        <v>0.48426354995334775</v>
      </c>
      <c r="AW251" s="25">
        <f t="shared" ref="AW251" si="839">LN(N251/C251)</f>
        <v>2.6143082337970903E-3</v>
      </c>
      <c r="AX251" s="28">
        <f t="shared" ref="AX251" si="840">(N251-L251)/(U251-V251)</f>
        <v>-0.32433693400180175</v>
      </c>
      <c r="AY251" s="25">
        <f t="shared" ref="AY251" si="841">LN(G251/I251)</f>
        <v>6.621888231633748E-3</v>
      </c>
      <c r="AZ251" s="25">
        <f t="shared" ref="AZ251" si="842">LN(N251/P251)</f>
        <v>2.8867043336074818E-3</v>
      </c>
      <c r="BA251" s="25">
        <f t="shared" ref="BA251" si="843">AV250</f>
        <v>0.18830614723159511</v>
      </c>
      <c r="BB251" s="25">
        <f t="shared" ref="BB251" si="844">AR250</f>
        <v>-1.5984035462589428E-3</v>
      </c>
      <c r="BC251" s="25">
        <f t="shared" ref="BC251" si="845">AS250</f>
        <v>-9.8487830511380338E-4</v>
      </c>
      <c r="BD251" s="39">
        <f t="shared" ref="BD251" si="846">IF(AR250&lt;0,1,0)</f>
        <v>1</v>
      </c>
      <c r="BE251" t="str">
        <f t="shared" ref="BE251" si="847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48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49">IF(B251=3,IF(AV250&lt;0.85,IF(AND(K251&gt;942,AT251&gt;0.9),0.25,1)*IF(AR250&lt;-0.004,1,0.5),0),"")</f>
        <v/>
      </c>
      <c r="BH251">
        <f t="shared" ref="BH251" si="850">IF(B251=4,IF(AV250&lt;0.6,IF(AQ251&gt;=0,IF(K251&lt;1018,2,1),0),IF(AV250&gt;0.85,IF(AQ251&lt;=0,-0.5,0),0)),"")</f>
        <v>0</v>
      </c>
      <c r="BI251" t="str">
        <f t="shared" ref="BI251" si="851">IF(B251=5,IF(AV250&lt;0.4,IF(AQ251&gt; -0.004,1,0),IF(AV250&lt;0.95,IF(AND(AO251&lt;0.85,AT251&lt;0.95,AQ251&gt;0,K251&lt;1115),0.5,0),0)),"")</f>
        <v/>
      </c>
      <c r="BJ251" s="25" t="str">
        <f t="shared" ref="BJ251" si="852">IF(MAX(BE251:BI251)=0,"",MAX(BE251:BI251)*AR251)</f>
        <v/>
      </c>
    </row>
    <row r="252" spans="1:62" x14ac:dyDescent="0.25">
      <c r="A252" s="1">
        <v>42874</v>
      </c>
      <c r="B252" s="41">
        <f t="shared" si="291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95"/>
        <v>3116.1720149999992</v>
      </c>
      <c r="T252" t="str">
        <f t="shared" ref="T252" si="853">IF(AVERAGE(N251)&lt;S251,"熊",IF(AVERAGE(N251)&gt;S251,"牛",""))</f>
        <v>熊</v>
      </c>
      <c r="U252">
        <f t="shared" ref="U252" si="854">MAX(H252,O252)</f>
        <v>3095.4825999999998</v>
      </c>
      <c r="V252">
        <f t="shared" ref="V252" si="855">MIN(I252,P252)</f>
        <v>3081.2779999999998</v>
      </c>
      <c r="W252" s="40">
        <f t="shared" ref="W252" si="856">LN(U252/V252)</f>
        <v>4.5993769098484297E-3</v>
      </c>
      <c r="X252">
        <f t="shared" ref="X252" si="857">IF(U252=H252,J252,Q252)</f>
        <v>939</v>
      </c>
      <c r="Y252">
        <f t="shared" ref="Y252" si="858">IF(V252=I252,K252,R252)</f>
        <v>1348</v>
      </c>
      <c r="Z252" s="25">
        <f t="shared" ref="Z252" si="859">(U252-V252)/(C252)</f>
        <v>4.6018644992813469E-3</v>
      </c>
      <c r="AA252" s="25">
        <f t="shared" ref="AA252" si="860">LN(C252/N251)</f>
        <v>-1.1954149054803197E-3</v>
      </c>
      <c r="AB252" s="25">
        <f t="shared" ref="AB252" si="861">LN(N252/U252)</f>
        <v>-1.4722593359406634E-3</v>
      </c>
      <c r="AC252" s="25">
        <f t="shared" ref="AC252" si="862">LN(N252/V252)</f>
        <v>3.1271175739077321E-3</v>
      </c>
      <c r="AD252" s="25">
        <f t="shared" ref="AD252" si="863">LN(U252/C252)</f>
        <v>2.8395143911607943E-3</v>
      </c>
      <c r="AE252" s="25">
        <f t="shared" ref="AE252" si="864">LN(V252/C252)</f>
        <v>-1.7598625186877452E-3</v>
      </c>
      <c r="AF252" s="25">
        <f t="shared" ref="AF252" si="865">LN(N252/C252)</f>
        <v>1.3672550552201541E-3</v>
      </c>
      <c r="AG252" s="25">
        <f t="shared" ref="AG252" si="866">LN(N252/N251)</f>
        <v>1.7184014973968393E-4</v>
      </c>
      <c r="AH252" s="25">
        <f t="shared" ref="AH252" si="867">LN(D252/C252)</f>
        <v>1.2286786814998355E-3</v>
      </c>
      <c r="AI252" s="25">
        <f t="shared" ref="AI252" si="868">LN(E252/C252)</f>
        <v>2.3362352056985327E-3</v>
      </c>
      <c r="AJ252" s="25">
        <f t="shared" ref="AJ252" si="869">LN(F252/C252)</f>
        <v>1.9856481417312648E-3</v>
      </c>
      <c r="AK252" s="25">
        <f t="shared" ref="AK252" si="870">+LN(G252/C252)</f>
        <v>5.6902099918855953E-4</v>
      </c>
      <c r="AL252" s="25">
        <f t="shared" ref="AL252" si="871">LN(H252/I252)</f>
        <v>3.1121399221790175E-3</v>
      </c>
      <c r="AM252" s="25">
        <f t="shared" ref="AM252" si="872">LN(O252/P252)</f>
        <v>4.1651015389672641E-3</v>
      </c>
      <c r="AN252" s="25">
        <f t="shared" ref="AN252" si="873">LN(L252/G252)</f>
        <v>0</v>
      </c>
      <c r="AO252" s="40">
        <f t="shared" ref="AO252" si="874">(C252-I252)/(H252-I252)</f>
        <v>8.7476347909239666E-2</v>
      </c>
      <c r="AP252" s="40">
        <f t="shared" ref="AP252" si="875">(N251-I252)/(H252-I252)</f>
        <v>0.47132638845571118</v>
      </c>
      <c r="AQ252" s="25">
        <f t="shared" ref="AQ252" si="876">LN(M252/L252)</f>
        <v>-5.8146152521286422E-4</v>
      </c>
      <c r="AR252" s="25">
        <f t="shared" ref="AR252" si="877">LN(N252/L252)</f>
        <v>7.9823405603164708E-4</v>
      </c>
      <c r="AS252" s="25">
        <f t="shared" ref="AS252" si="878">LN(N252/C252)</f>
        <v>1.3672550552201541E-3</v>
      </c>
      <c r="AT252" s="28">
        <f t="shared" ref="AT252" si="879">+(G252-I252)/(H252-I252)</f>
        <v>0.27013286756910215</v>
      </c>
      <c r="AU252" s="28">
        <f t="shared" ref="AU252" si="880">+(N252-P252)/(O252-P252)</f>
        <v>0.75040044787957572</v>
      </c>
      <c r="AV252" s="40">
        <f t="shared" ref="AV252" si="881">+(N252-V252)/(U252-V252)</f>
        <v>0.67939963110544299</v>
      </c>
      <c r="AW252" s="25">
        <f t="shared" ref="AW252" si="882">LN(N252/C252)</f>
        <v>1.3672550552201541E-3</v>
      </c>
      <c r="AX252" s="28">
        <f t="shared" ref="AX252" si="883">(N252-L252)/(U252-V252)</f>
        <v>0.17362685327288638</v>
      </c>
      <c r="AY252" s="25">
        <f t="shared" ref="AY252" si="884">LN(G252/I252)</f>
        <v>8.4164653020677577E-4</v>
      </c>
      <c r="AZ252" s="25">
        <f t="shared" ref="AZ252" si="885">LN(N252/P252)</f>
        <v>3.1271175739077321E-3</v>
      </c>
      <c r="BA252" s="25">
        <f t="shared" ref="BA252" si="886">AV251</f>
        <v>0.48426354995334775</v>
      </c>
      <c r="BB252" s="25">
        <f t="shared" ref="BB252" si="887">AR251</f>
        <v>-2.6508345303997358E-3</v>
      </c>
      <c r="BC252" s="25">
        <f t="shared" ref="BC252" si="888">AS251</f>
        <v>2.6143082337970903E-3</v>
      </c>
      <c r="BD252" s="39">
        <f t="shared" ref="BD252" si="889">IF(AR251&lt;0,1,0)</f>
        <v>1</v>
      </c>
      <c r="BE252" t="str">
        <f t="shared" ref="BE252" si="890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91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92">IF(B252=3,IF(AV251&lt;0.85,IF(AND(K252&gt;942,AT252&gt;0.9),0.25,1)*IF(AR251&lt;-0.004,1,0.5),0),"")</f>
        <v/>
      </c>
      <c r="BH252" t="str">
        <f t="shared" ref="BH252" si="893">IF(B252=4,IF(AV251&lt;0.6,IF(AQ252&gt;=0,IF(K252&lt;1018,2,1),0),IF(AV251&gt;0.85,IF(AQ252&lt;=0,-0.5,0),0)),"")</f>
        <v/>
      </c>
      <c r="BI252">
        <f t="shared" ref="BI252" si="894">IF(B252=5,IF(AV251&lt;0.4,IF(AQ252&gt; -0.004,1,0),IF(AV251&lt;0.95,IF(AND(AO252&lt;0.85,AT252&lt;0.95,AQ252&gt;0,K252&lt;1115),0.5,0),0)),"")</f>
        <v>0</v>
      </c>
      <c r="BJ252" s="25" t="str">
        <f t="shared" ref="BJ252" si="895">IF(MAX(BE252:BI252)=0,"",MAX(BE252:BI252)*AR252)</f>
        <v/>
      </c>
    </row>
    <row r="253" spans="1:62" x14ac:dyDescent="0.25">
      <c r="A253" s="1">
        <v>42877</v>
      </c>
      <c r="B253" s="41">
        <f t="shared" si="291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95"/>
        <v>3112.088929999999</v>
      </c>
      <c r="T253" t="str">
        <f t="shared" ref="T253" si="896">IF(AVERAGE(N252)&lt;S252,"熊",IF(AVERAGE(N252)&gt;S252,"牛",""))</f>
        <v>熊</v>
      </c>
      <c r="U253">
        <f t="shared" ref="U253" si="897">MAX(H253,O253)</f>
        <v>3103.8335000000002</v>
      </c>
      <c r="V253">
        <f t="shared" ref="V253" si="898">MIN(I253,P253)</f>
        <v>3063.2682</v>
      </c>
      <c r="W253" s="40">
        <f t="shared" ref="W253" si="899">LN(U253/V253)</f>
        <v>1.3155575186479368E-2</v>
      </c>
      <c r="X253">
        <f t="shared" ref="X253" si="900">IF(U253=H253,J253,Q253)</f>
        <v>1014</v>
      </c>
      <c r="Y253">
        <f t="shared" ref="Y253" si="901">IF(V253=I253,K253,R253)</f>
        <v>1446</v>
      </c>
      <c r="Z253" s="25">
        <f t="shared" ref="Z253" si="902">(U253-V253)/(C253)</f>
        <v>1.3139961009604169E-2</v>
      </c>
      <c r="AA253" s="25">
        <f t="shared" ref="AA253" si="903">LN(C253/N252)</f>
        <v>-1.2165879513087918E-3</v>
      </c>
      <c r="AB253" s="25">
        <f t="shared" ref="AB253" si="904">LN(N253/U253)</f>
        <v>-9.0329415980276665E-3</v>
      </c>
      <c r="AC253" s="25">
        <f t="shared" ref="AC253" si="905">LN(N253/V253)</f>
        <v>4.1226335884517393E-3</v>
      </c>
      <c r="AD253" s="25">
        <f t="shared" ref="AD253" si="906">LN(U253/C253)</f>
        <v>5.3829848070848672E-3</v>
      </c>
      <c r="AE253" s="25">
        <f t="shared" ref="AE253" si="907">LN(V253/C253)</f>
        <v>-7.7725903793944111E-3</v>
      </c>
      <c r="AF253" s="25">
        <f t="shared" ref="AF253" si="908">LN(N253/C253)</f>
        <v>-3.6499567909427594E-3</v>
      </c>
      <c r="AG253" s="25">
        <f t="shared" ref="AG253" si="909">LN(N253/N252)</f>
        <v>-4.866544742251626E-3</v>
      </c>
      <c r="AH253" s="25">
        <f t="shared" ref="AH253" si="910">LN(D253/C253)</f>
        <v>-9.9016652222909374E-4</v>
      </c>
      <c r="AI253" s="25">
        <f t="shared" ref="AI253" si="911">LN(E253/C253)</f>
        <v>-1.4437868225802774E-3</v>
      </c>
      <c r="AJ253" s="25">
        <f t="shared" ref="AJ253" si="912">LN(F253/C253)</f>
        <v>-1.4076180786802837E-3</v>
      </c>
      <c r="AK253" s="25">
        <f t="shared" ref="AK253" si="913">+LN(G253/C253)</f>
        <v>-1.316991115513933E-3</v>
      </c>
      <c r="AL253" s="25">
        <f t="shared" ref="AL253" si="914">LN(H253/I253)</f>
        <v>8.3210186001946712E-3</v>
      </c>
      <c r="AM253" s="25">
        <f t="shared" ref="AM253" si="915">LN(O253/P253)</f>
        <v>7.2116931014424984E-3</v>
      </c>
      <c r="AN253" s="25">
        <f t="shared" ref="AN253" si="916">LN(L253/G253)</f>
        <v>0</v>
      </c>
      <c r="AO253" s="40">
        <f t="shared" ref="AO253" si="917">(C253-I253)/(H253-I253)</f>
        <v>0.35213589477408636</v>
      </c>
      <c r="AP253" s="40">
        <f t="shared" ref="AP253" si="918">(N252-I253)/(H253-I253)</f>
        <v>0.49825232601993119</v>
      </c>
      <c r="AQ253" s="25">
        <f t="shared" ref="AQ253" si="919">LN(M253/L253)</f>
        <v>4.5742078453578149E-4</v>
      </c>
      <c r="AR253" s="25">
        <f t="shared" ref="AR253" si="920">LN(N253/L253)</f>
        <v>-2.3329656754288901E-3</v>
      </c>
      <c r="AS253" s="25">
        <f t="shared" ref="AS253" si="921">LN(N253/C253)</f>
        <v>-3.6499567909427594E-3</v>
      </c>
      <c r="AT253" s="28">
        <f t="shared" ref="AT253" si="922">+(G253-I253)/(H253-I253)</f>
        <v>0.19416094152775584</v>
      </c>
      <c r="AU253" s="28">
        <f t="shared" ref="AU253" si="923">+(N253-P253)/(O253-P253)</f>
        <v>0.57077650285052983</v>
      </c>
      <c r="AV253" s="40">
        <f t="shared" ref="AV253" si="924">+(N253-V253)/(U253-V253)</f>
        <v>0.31196120822475693</v>
      </c>
      <c r="AW253" s="25">
        <f t="shared" ref="AW253" si="925">LN(N253/C253)</f>
        <v>-3.6499567909427594E-3</v>
      </c>
      <c r="AX253" s="28">
        <f t="shared" ref="AX253" si="926">(N253-L253)/(U253-V253)</f>
        <v>-0.1771070348302628</v>
      </c>
      <c r="AY253" s="25">
        <f t="shared" ref="AY253" si="927">LN(G253/I253)</f>
        <v>1.6210426775958371E-3</v>
      </c>
      <c r="AZ253" s="25">
        <f t="shared" ref="AZ253" si="928">LN(N253/P253)</f>
        <v>4.1226335884517393E-3</v>
      </c>
      <c r="BA253" s="25">
        <f t="shared" ref="BA253" si="929">AV252</f>
        <v>0.67939963110544299</v>
      </c>
      <c r="BB253" s="25">
        <f t="shared" ref="BB253" si="930">AR252</f>
        <v>7.9823405603164708E-4</v>
      </c>
      <c r="BC253" s="25">
        <f t="shared" ref="BC253" si="931">AS252</f>
        <v>1.3672550552201541E-3</v>
      </c>
      <c r="BD253" s="39">
        <f t="shared" ref="BD253" si="932">IF(AR252&lt;0,1,0)</f>
        <v>0</v>
      </c>
      <c r="BE253" t="str">
        <f t="shared" ref="BE253" si="933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934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935">IF(B253=3,IF(AV252&lt;0.85,IF(AND(K253&gt;942,AT253&gt;0.9),0.25,1)*IF(AR252&lt;-0.004,1,0.5),0),"")</f>
        <v/>
      </c>
      <c r="BH253" t="str">
        <f t="shared" ref="BH253" si="936">IF(B253=4,IF(AV252&lt;0.6,IF(AQ253&gt;=0,IF(K253&lt;1018,2,1),0),IF(AV252&gt;0.85,IF(AQ253&lt;=0,-0.5,0),0)),"")</f>
        <v/>
      </c>
      <c r="BI253" t="str">
        <f t="shared" ref="BI253" si="937">IF(B253=5,IF(AV252&lt;0.4,IF(AQ253&gt; -0.004,1,0),IF(AV252&lt;0.95,IF(AND(AO253&lt;0.85,AT253&lt;0.95,AQ253&gt;0,K253&lt;1115),0.5,0),0)),"")</f>
        <v/>
      </c>
      <c r="BJ253" s="25" t="str">
        <f t="shared" ref="BJ253" si="938">IF(MAX(BE253:BI253)=0,"",MAX(BE253:BI253)*AR253)</f>
        <v/>
      </c>
    </row>
    <row r="254" spans="1:62" x14ac:dyDescent="0.25">
      <c r="A254" s="1">
        <v>42878</v>
      </c>
      <c r="B254" s="41">
        <f t="shared" si="291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95"/>
        <v>3107.2240549999997</v>
      </c>
      <c r="T254" t="str">
        <f t="shared" ref="T254" si="939">IF(AVERAGE(N253)&lt;S253,"熊",IF(AVERAGE(N253)&gt;S253,"牛",""))</f>
        <v>熊</v>
      </c>
      <c r="U254">
        <f t="shared" ref="U254" si="940">MAX(H254,O254)</f>
        <v>3084.1983</v>
      </c>
      <c r="V254">
        <f t="shared" ref="V254" si="941">MIN(I254,P254)</f>
        <v>3051.0318000000002</v>
      </c>
      <c r="W254" s="40">
        <f t="shared" ref="W254" si="942">LN(U254/V254)</f>
        <v>1.0811924752438409E-2</v>
      </c>
      <c r="X254">
        <f t="shared" ref="X254" si="943">IF(U254=H254,J254,Q254)</f>
        <v>1104</v>
      </c>
      <c r="Y254">
        <f t="shared" ref="Y254" si="944">IF(V254=I254,K254,R254)</f>
        <v>1323</v>
      </c>
      <c r="Z254" s="25">
        <f t="shared" ref="Z254" si="945">(U254-V254)/(C254)</f>
        <v>1.0805554908485931E-2</v>
      </c>
      <c r="AA254" s="25">
        <f t="shared" ref="AA254" si="946">LN(C254/N253)</f>
        <v>-2.1250337414327977E-3</v>
      </c>
      <c r="AB254" s="25">
        <f t="shared" ref="AB254" si="947">LN(N254/U254)</f>
        <v>-7.3135319145322042E-3</v>
      </c>
      <c r="AC254" s="25">
        <f t="shared" ref="AC254" si="948">LN(N254/V254)</f>
        <v>3.498392837906223E-3</v>
      </c>
      <c r="AD254" s="25">
        <f t="shared" ref="AD254" si="949">LN(U254/C254)</f>
        <v>4.8117681659534447E-3</v>
      </c>
      <c r="AE254" s="25">
        <f t="shared" ref="AE254" si="950">LN(V254/C254)</f>
        <v>-6.0001565864850094E-3</v>
      </c>
      <c r="AF254" s="25">
        <f t="shared" ref="AF254" si="951">LN(N254/C254)</f>
        <v>-2.501763748578815E-3</v>
      </c>
      <c r="AG254" s="25">
        <f t="shared" ref="AG254" si="952">LN(N254/N253)</f>
        <v>-4.6267974900116348E-3</v>
      </c>
      <c r="AH254" s="25">
        <f t="shared" ref="AH254" si="953">LN(D254/C254)</f>
        <v>-5.7014481250669904E-4</v>
      </c>
      <c r="AI254" s="25">
        <f t="shared" ref="AI254" si="954">LN(E254/C254)</f>
        <v>3.7124222121054574E-4</v>
      </c>
      <c r="AJ254" s="25">
        <f t="shared" ref="AJ254" si="955">LN(F254/C254)</f>
        <v>-1.075122268235933E-3</v>
      </c>
      <c r="AK254" s="25">
        <f t="shared" ref="AK254" si="956">+LN(G254/C254)</f>
        <v>1.06579885463299E-3</v>
      </c>
      <c r="AL254" s="25">
        <f t="shared" ref="AL254" si="957">LN(H254/I254)</f>
        <v>8.0679993417093684E-3</v>
      </c>
      <c r="AM254" s="25">
        <f t="shared" ref="AM254" si="958">LN(O254/P254)</f>
        <v>7.065955441117963E-3</v>
      </c>
      <c r="AN254" s="25">
        <f t="shared" ref="AN254" si="959">LN(L254/G254)</f>
        <v>0</v>
      </c>
      <c r="AO254" s="40">
        <f t="shared" ref="AO254" si="960">(C254-I254)/(H254-I254)</f>
        <v>0.40262758642951779</v>
      </c>
      <c r="AP254" s="40">
        <f t="shared" ref="AP254" si="961">(N253-I254)/(H254-I254)</f>
        <v>0.6660923528842001</v>
      </c>
      <c r="AQ254" s="25">
        <f t="shared" ref="AQ254" si="962">LN(M254/L254)</f>
        <v>-2.386116424012894E-3</v>
      </c>
      <c r="AR254" s="25">
        <f t="shared" ref="AR254" si="963">LN(N254/L254)</f>
        <v>-3.5675626032117178E-3</v>
      </c>
      <c r="AS254" s="25">
        <f t="shared" ref="AS254" si="964">LN(N254/C254)</f>
        <v>-2.501763748578815E-3</v>
      </c>
      <c r="AT254" s="28">
        <f t="shared" ref="AT254" si="965">+(G254-I254)/(H254-I254)</f>
        <v>0.53469689144258736</v>
      </c>
      <c r="AU254" s="28">
        <f t="shared" ref="AU254" si="966">+(N254-P254)/(O254-P254)</f>
        <v>0.49422227152550513</v>
      </c>
      <c r="AV254" s="40">
        <f t="shared" ref="AV254" si="967">+(N254-V254)/(U254-V254)</f>
        <v>0.32238553962582628</v>
      </c>
      <c r="AW254" s="25">
        <f t="shared" ref="AW254" si="968">LN(N254/C254)</f>
        <v>-2.501763748578815E-3</v>
      </c>
      <c r="AX254" s="28">
        <f t="shared" ref="AX254" si="969">(N254-L254)/(U254-V254)</f>
        <v>-0.32992326594605909</v>
      </c>
      <c r="AY254" s="25">
        <f t="shared" ref="AY254" si="970">LN(G254/I254)</f>
        <v>4.3220300303891228E-3</v>
      </c>
      <c r="AZ254" s="25">
        <f t="shared" ref="AZ254" si="971">LN(N254/P254)</f>
        <v>3.498392837906223E-3</v>
      </c>
      <c r="BA254" s="25">
        <f t="shared" ref="BA254" si="972">AV253</f>
        <v>0.31196120822475693</v>
      </c>
      <c r="BB254" s="25">
        <f t="shared" ref="BB254" si="973">AR253</f>
        <v>-2.3329656754288901E-3</v>
      </c>
      <c r="BC254" s="25">
        <f t="shared" ref="BC254" si="974">AS253</f>
        <v>-3.6499567909427594E-3</v>
      </c>
      <c r="BD254" s="39">
        <f t="shared" ref="BD254" si="975">IF(AR253&lt;0,1,0)</f>
        <v>1</v>
      </c>
      <c r="BE254">
        <f t="shared" ref="BE254" si="976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77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78">IF(B254=3,IF(AV253&lt;0.85,IF(AND(K254&gt;942,AT254&gt;0.9),0.25,1)*IF(AR253&lt;-0.004,1,0.5),0),"")</f>
        <v/>
      </c>
      <c r="BH254" t="str">
        <f t="shared" ref="BH254" si="979">IF(B254=4,IF(AV253&lt;0.6,IF(AQ254&gt;=0,IF(K254&lt;1018,2,1),0),IF(AV253&gt;0.85,IF(AQ254&lt;=0,-0.5,0),0)),"")</f>
        <v/>
      </c>
      <c r="BI254" t="str">
        <f t="shared" ref="BI254" si="980">IF(B254=5,IF(AV253&lt;0.4,IF(AQ254&gt; -0.004,1,0),IF(AV253&lt;0.95,IF(AND(AO254&lt;0.85,AT254&lt;0.95,AQ254&gt;0,K254&lt;1115),0.5,0),0)),"")</f>
        <v/>
      </c>
      <c r="BJ254" s="25">
        <f t="shared" ref="BJ254" si="981">IF(MAX(BE254:BI254)=0,"",MAX(BE254:BI254)*AR254)</f>
        <v>-3.5675626032117178E-3</v>
      </c>
    </row>
    <row r="255" spans="1:62" x14ac:dyDescent="0.25">
      <c r="A255" s="1">
        <v>42879</v>
      </c>
      <c r="B255" s="41">
        <f t="shared" si="291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95"/>
        <v>3103.8214549999993</v>
      </c>
      <c r="T255" t="str">
        <f t="shared" ref="T255" si="982">IF(AVERAGE(N254)&lt;S254,"熊",IF(AVERAGE(N254)&gt;S254,"牛",""))</f>
        <v>熊</v>
      </c>
      <c r="U255">
        <f t="shared" ref="U255" si="983">MAX(H255,O255)</f>
        <v>3064.8126999999999</v>
      </c>
      <c r="V255">
        <f t="shared" ref="V255" si="984">MIN(I255,P255)</f>
        <v>3022.6682999999998</v>
      </c>
      <c r="W255" s="40">
        <f t="shared" ref="W255" si="985">LN(U255/V255)</f>
        <v>1.3846473883655213E-2</v>
      </c>
      <c r="X255">
        <f t="shared" ref="X255" si="986">IF(U255=H255,J255,Q255)</f>
        <v>1459</v>
      </c>
      <c r="Y255">
        <f t="shared" ref="Y255" si="987">IF(V255=I255,K255,R255)</f>
        <v>946</v>
      </c>
      <c r="Z255" s="25">
        <f t="shared" ref="Z255" si="988">(U255-V255)/(C255)</f>
        <v>1.3828862429686192E-2</v>
      </c>
      <c r="AA255" s="25">
        <f t="shared" ref="AA255" si="989">LN(C255/N254)</f>
        <v>-4.6342930212993731E-3</v>
      </c>
      <c r="AB255" s="25">
        <f t="shared" ref="AB255" si="990">LN(N255/U255)</f>
        <v>-3.3361599464051827E-4</v>
      </c>
      <c r="AC255" s="25">
        <f t="shared" ref="AC255" si="991">LN(N255/V255)</f>
        <v>1.3512857889014769E-2</v>
      </c>
      <c r="AD255" s="25">
        <f t="shared" ref="AD255" si="992">LN(U255/C255)</f>
        <v>5.642529913378499E-3</v>
      </c>
      <c r="AE255" s="25">
        <f t="shared" ref="AE255" si="993">LN(V255/C255)</f>
        <v>-8.2039439702767947E-3</v>
      </c>
      <c r="AF255" s="25">
        <f t="shared" ref="AF255" si="994">LN(N255/C255)</f>
        <v>5.3089139187378993E-3</v>
      </c>
      <c r="AG255" s="25">
        <f t="shared" ref="AG255" si="995">LN(N255/N254)</f>
        <v>6.7462089743855187E-4</v>
      </c>
      <c r="AH255" s="25">
        <f t="shared" ref="AH255" si="996">LN(D255/C255)</f>
        <v>-1.3290565703711957E-3</v>
      </c>
      <c r="AI255" s="25">
        <f t="shared" ref="AI255" si="997">LN(E255/C255)</f>
        <v>7.0801894819660721E-4</v>
      </c>
      <c r="AJ255" s="25">
        <f t="shared" ref="AJ255" si="998">LN(F255/C255)</f>
        <v>-4.9175565166152107E-3</v>
      </c>
      <c r="AK255" s="25">
        <f t="shared" ref="AK255" si="999">+LN(G255/C255)</f>
        <v>1.1049593520274887E-3</v>
      </c>
      <c r="AL255" s="25">
        <f t="shared" ref="AL255" si="1000">LN(H255/I255)</f>
        <v>9.5407068413973402E-3</v>
      </c>
      <c r="AM255" s="25">
        <f t="shared" ref="AM255" si="1001">LN(O255/P255)</f>
        <v>1.0639064208935964E-2</v>
      </c>
      <c r="AN255" s="25">
        <f t="shared" ref="AN255" si="1002">LN(L255/G255)</f>
        <v>0</v>
      </c>
      <c r="AO255" s="40">
        <f t="shared" ref="AO255" si="1003">(C255-I255)/(H255-I255)</f>
        <v>0.85931309617482265</v>
      </c>
      <c r="AP255" s="40">
        <f t="shared" ref="AP255" si="1004">(N254-I255)/(H255-I255)</f>
        <v>1.3478520451125839</v>
      </c>
      <c r="AQ255" s="25">
        <f t="shared" ref="AQ255" si="1005">LN(M255/L255)</f>
        <v>-1.8504871473082898E-3</v>
      </c>
      <c r="AR255" s="25">
        <f t="shared" ref="AR255" si="1006">LN(N255/L255)</f>
        <v>4.2039545667105103E-3</v>
      </c>
      <c r="AS255" s="25">
        <f t="shared" ref="AS255" si="1007">LN(N255/C255)</f>
        <v>5.3089139187378993E-3</v>
      </c>
      <c r="AT255" s="28">
        <f t="shared" ref="AT255" si="1008">+(G255-I255)/(H255-I255)</f>
        <v>0.97559048052898112</v>
      </c>
      <c r="AU255" s="28">
        <f t="shared" ref="AU255" si="1009">+(N255-P255)/(O255-P255)</f>
        <v>0.96848050959027165</v>
      </c>
      <c r="AV255" s="40">
        <f t="shared" ref="AV255" si="1010">+(N255-V255)/(U255-V255)</f>
        <v>0.97574292195404178</v>
      </c>
      <c r="AW255" s="25">
        <f t="shared" ref="AW255" si="1011">LN(N255/C255)</f>
        <v>5.3089139187378993E-3</v>
      </c>
      <c r="AX255" s="28">
        <f t="shared" ref="AX255" si="1012">(N255-L255)/(U255-V255)</f>
        <v>0.3049752754814406</v>
      </c>
      <c r="AY255" s="25">
        <f t="shared" ref="AY255" si="1013">LN(G255/I255)</f>
        <v>9.3089033223043103E-3</v>
      </c>
      <c r="AZ255" s="25">
        <f t="shared" ref="AZ255" si="1014">LN(N255/P255)</f>
        <v>1.0305448214295411E-2</v>
      </c>
      <c r="BA255" s="25">
        <f t="shared" ref="BA255" si="1015">AV254</f>
        <v>0.32238553962582628</v>
      </c>
      <c r="BB255" s="25">
        <f t="shared" ref="BB255" si="1016">AR254</f>
        <v>-3.5675626032117178E-3</v>
      </c>
      <c r="BC255" s="25">
        <f t="shared" ref="BC255" si="1017">AS254</f>
        <v>-2.501763748578815E-3</v>
      </c>
      <c r="BD255" s="39">
        <f t="shared" ref="BD255" si="1018">IF(AR254&lt;0,1,0)</f>
        <v>1</v>
      </c>
      <c r="BE255" t="str">
        <f t="shared" ref="BE255" si="1019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1020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1021">IF(B255=3,IF(AV254&lt;0.85,IF(AND(K255&gt;942,AT255&gt;0.9),0.25,1)*IF(AR254&lt;-0.004,1,0.5),0),"")</f>
        <v>0.125</v>
      </c>
      <c r="BH255" t="str">
        <f t="shared" ref="BH255" si="1022">IF(B255=4,IF(AV254&lt;0.6,IF(AQ255&gt;=0,IF(K255&lt;1018,2,1),0),IF(AV254&gt;0.85,IF(AQ255&lt;=0,-0.5,0),0)),"")</f>
        <v/>
      </c>
      <c r="BI255" t="str">
        <f t="shared" ref="BI255" si="1023">IF(B255=5,IF(AV254&lt;0.4,IF(AQ255&gt; -0.004,1,0),IF(AV254&lt;0.95,IF(AND(AO255&lt;0.85,AT255&lt;0.95,AQ255&gt;0,K255&lt;1115),0.5,0),0)),"")</f>
        <v/>
      </c>
      <c r="BJ255" s="25">
        <f t="shared" ref="BJ255" si="1024">IF(MAX(BE255:BI255)=0,"",MAX(BE255:BI255)*AR255)</f>
        <v>5.2549432083881379E-4</v>
      </c>
    </row>
    <row r="256" spans="1:62" x14ac:dyDescent="0.25">
      <c r="A256" s="1">
        <v>42880</v>
      </c>
      <c r="B256" s="41">
        <f t="shared" si="291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95"/>
        <v>3100.2408149999992</v>
      </c>
      <c r="T256" t="str">
        <f t="shared" ref="T256" si="1025">IF(AVERAGE(N255)&lt;S255,"熊",IF(AVERAGE(N255)&gt;S255,"牛",""))</f>
        <v>熊</v>
      </c>
      <c r="U256">
        <f t="shared" ref="U256" si="1026">MAX(H256,O256)</f>
        <v>3114.6529</v>
      </c>
      <c r="V256">
        <f t="shared" ref="V256" si="1027">MIN(I256,P256)</f>
        <v>3053.1419999999998</v>
      </c>
      <c r="W256" s="40">
        <f t="shared" ref="W256" si="1028">LN(U256/V256)</f>
        <v>1.9946493160348022E-2</v>
      </c>
      <c r="X256">
        <f t="shared" ref="X256" si="1029">IF(U256=H256,J256,Q256)</f>
        <v>1344</v>
      </c>
      <c r="Y256">
        <f t="shared" ref="Y256" si="1030">IF(V256=I256,K256,R256)</f>
        <v>930</v>
      </c>
      <c r="Z256" s="25">
        <f t="shared" ref="Z256" si="1031">(U256-V256)/(C256)</f>
        <v>2.0132243766451785E-2</v>
      </c>
      <c r="AA256" s="25">
        <f t="shared" ref="AA256" si="1032">LN(C256/N255)</f>
        <v>-2.7611445952333384E-3</v>
      </c>
      <c r="AB256" s="25">
        <f t="shared" ref="AB256" si="1033">LN(N256/U256)</f>
        <v>-2.1791480797108739E-3</v>
      </c>
      <c r="AC256" s="25">
        <f t="shared" ref="AC256" si="1034">LN(N256/V256)</f>
        <v>1.7767345080637067E-2</v>
      </c>
      <c r="AD256" s="25">
        <f t="shared" ref="AD256" si="1035">LN(U256/C256)</f>
        <v>1.9226019826843674E-2</v>
      </c>
      <c r="AE256" s="25">
        <f t="shared" ref="AE256" si="1036">LN(V256/C256)</f>
        <v>-7.2047333350421297E-4</v>
      </c>
      <c r="AF256" s="25">
        <f t="shared" ref="AF256" si="1037">LN(N256/C256)</f>
        <v>1.7046871747132746E-2</v>
      </c>
      <c r="AG256" s="25">
        <f t="shared" ref="AG256" si="1038">LN(N256/N255)</f>
        <v>1.4285727151899446E-2</v>
      </c>
      <c r="AH256" s="25">
        <f t="shared" ref="AH256" si="1039">LN(D256/C256)</f>
        <v>3.2537702322576697E-4</v>
      </c>
      <c r="AI256" s="25">
        <f t="shared" ref="AI256" si="1040">LN(E256/C256)</f>
        <v>-2.1541640104568338E-4</v>
      </c>
      <c r="AJ256" s="25">
        <f t="shared" ref="AJ256" si="1041">LN(F256/C256)</f>
        <v>2.6847004129787111E-3</v>
      </c>
      <c r="AK256" s="25">
        <f t="shared" ref="AK256" si="1042">+LN(G256/C256)</f>
        <v>6.7313318795907042E-3</v>
      </c>
      <c r="AL256" s="25">
        <f t="shared" ref="AL256" si="1043">LN(H256/I256)</f>
        <v>7.5753680174931335E-3</v>
      </c>
      <c r="AM256" s="25">
        <f t="shared" ref="AM256" si="1044">LN(O256/P256)</f>
        <v>1.2494687947252987E-2</v>
      </c>
      <c r="AN256" s="25">
        <f t="shared" ref="AN256" si="1045">LN(L256/G256)</f>
        <v>0</v>
      </c>
      <c r="AO256" s="40">
        <f t="shared" ref="AO256" si="1046">(C256-I256)/(H256-I256)</f>
        <v>9.4781728512065774E-2</v>
      </c>
      <c r="AP256" s="40">
        <f t="shared" ref="AP256" si="1047">(N255-I256)/(H256-I256)</f>
        <v>0.45865655891284385</v>
      </c>
      <c r="AQ256" s="25">
        <f t="shared" ref="AQ256" si="1048">LN(M256/L256)</f>
        <v>3.0720859500966125E-3</v>
      </c>
      <c r="AR256" s="25">
        <f t="shared" ref="AR256" si="1049">LN(N256/L256)</f>
        <v>1.0315539867542051E-2</v>
      </c>
      <c r="AS256" s="25">
        <f t="shared" ref="AS256" si="1050">LN(N256/C256)</f>
        <v>1.7046871747132746E-2</v>
      </c>
      <c r="AT256" s="28">
        <f t="shared" ref="AT256" si="1051">+(G256-I256)/(H256-I256)</f>
        <v>0.98362802317318043</v>
      </c>
      <c r="AU256" s="28">
        <f t="shared" ref="AU256" si="1052">+(N256-P256)/(O256-P256)</f>
        <v>0.82469327334548648</v>
      </c>
      <c r="AV256" s="40">
        <f t="shared" ref="AV256" si="1053">+(N256-V256)/(U256-V256)</f>
        <v>0.88977725898987048</v>
      </c>
      <c r="AW256" s="25">
        <f t="shared" ref="AW256" si="1054">LN(N256/C256)</f>
        <v>1.7046871747132746E-2</v>
      </c>
      <c r="AX256" s="28">
        <f t="shared" ref="AX256" si="1055">(N256-L256)/(U256-V256)</f>
        <v>0.51851948191296127</v>
      </c>
      <c r="AY256" s="25">
        <f t="shared" ref="AY256" si="1056">LN(G256/I256)</f>
        <v>7.4518052130949052E-3</v>
      </c>
      <c r="AZ256" s="25">
        <f t="shared" ref="AZ256" si="1057">LN(N256/P256)</f>
        <v>1.0315539867542051E-2</v>
      </c>
      <c r="BA256" s="25">
        <f t="shared" ref="BA256" si="1058">AV255</f>
        <v>0.97574292195404178</v>
      </c>
      <c r="BB256" s="25">
        <f t="shared" ref="BB256" si="1059">AR255</f>
        <v>4.2039545667105103E-3</v>
      </c>
      <c r="BC256" s="25">
        <f t="shared" ref="BC256" si="1060">AS255</f>
        <v>5.3089139187378993E-3</v>
      </c>
      <c r="BD256" s="39">
        <f t="shared" ref="BD256" si="1061">IF(AR255&lt;0,1,0)</f>
        <v>0</v>
      </c>
      <c r="BE256" t="str">
        <f t="shared" ref="BE256" si="1062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63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64">IF(B256=3,IF(AV255&lt;0.85,IF(AND(K256&gt;942,AT256&gt;0.9),0.25,1)*IF(AR255&lt;-0.004,1,0.5),0),"")</f>
        <v/>
      </c>
      <c r="BH256">
        <f t="shared" ref="BH256" si="1065">IF(B256=4,IF(AV255&lt;0.6,IF(AQ256&gt;=0,IF(K256&lt;1018,2,1),0),IF(AV255&gt;0.85,IF(AQ256&lt;=0,-0.5,0),0)),"")</f>
        <v>0</v>
      </c>
      <c r="BI256" t="str">
        <f t="shared" ref="BI256" si="1066">IF(B256=5,IF(AV255&lt;0.4,IF(AQ256&gt; -0.004,1,0),IF(AV255&lt;0.95,IF(AND(AO256&lt;0.85,AT256&lt;0.95,AQ256&gt;0,K256&lt;1115),0.5,0),0)),"")</f>
        <v/>
      </c>
      <c r="BJ256" s="25" t="str">
        <f t="shared" ref="BJ256" si="1067">IF(MAX(BE256:BI256)=0,"",MAX(BE256:BI256)*AR256)</f>
        <v/>
      </c>
    </row>
    <row r="257" spans="1:62" x14ac:dyDescent="0.25">
      <c r="A257" s="1">
        <v>42881</v>
      </c>
      <c r="B257" s="41">
        <f t="shared" si="291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95"/>
        <v>3098.5542949999995</v>
      </c>
      <c r="T257" t="str">
        <f t="shared" ref="T257" si="1068">IF(AVERAGE(N256)&lt;S256,"熊",IF(AVERAGE(N256)&gt;S256,"牛",""))</f>
        <v>牛</v>
      </c>
      <c r="U257">
        <f t="shared" ref="U257" si="1069">MAX(H257,O257)</f>
        <v>3120.58</v>
      </c>
      <c r="V257">
        <f t="shared" ref="V257" si="1070">MIN(I257,P257)</f>
        <v>3100.94</v>
      </c>
      <c r="W257" s="40">
        <f t="shared" ref="W257" si="1071">LN(U257/V257)</f>
        <v>6.313590646602499E-3</v>
      </c>
      <c r="X257">
        <f t="shared" ref="X257" si="1072">IF(U257=H257,J257,Q257)</f>
        <v>1019</v>
      </c>
      <c r="Y257">
        <f t="shared" ref="Y257" si="1073">IF(V257=I257,K257,R257)</f>
        <v>930</v>
      </c>
      <c r="Z257" s="25">
        <f t="shared" ref="Z257" si="1074">(U257-V257)/(C257)</f>
        <v>6.3328690089253055E-3</v>
      </c>
      <c r="AA257" s="25">
        <f t="shared" ref="AA257" si="1075">LN(C257/N256)</f>
        <v>-2.1236398838245883E-3</v>
      </c>
      <c r="AB257" s="25">
        <f t="shared" ref="AB257" si="1076">LN(N257/U257)</f>
        <v>-3.3800787481766672E-3</v>
      </c>
      <c r="AC257" s="25">
        <f t="shared" ref="AC257" si="1077">LN(N257/V257)</f>
        <v>2.9335118984257563E-3</v>
      </c>
      <c r="AD257" s="25">
        <f t="shared" ref="AD257" si="1078">LN(U257/C257)</f>
        <v>6.2039524846731762E-3</v>
      </c>
      <c r="AE257" s="25">
        <f t="shared" ref="AE257" si="1079">LN(V257/C257)</f>
        <v>-1.0963816192938262E-4</v>
      </c>
      <c r="AF257" s="25">
        <f t="shared" ref="AF257" si="1080">LN(N257/C257)</f>
        <v>2.8238737364964751E-3</v>
      </c>
      <c r="AG257" s="25">
        <f t="shared" ref="AG257" si="1081">LN(N257/N256)</f>
        <v>7.0023385267203202E-4</v>
      </c>
      <c r="AH257" s="25">
        <f t="shared" ref="AH257" si="1082">LN(D257/C257)</f>
        <v>1.1730206623633479E-3</v>
      </c>
      <c r="AI257" s="25">
        <f t="shared" ref="AI257" si="1083">LN(E257/C257)</f>
        <v>1.9746522992344796E-3</v>
      </c>
      <c r="AJ257" s="25">
        <f t="shared" ref="AJ257" si="1084">LN(F257/C257)</f>
        <v>3.9775302965654831E-3</v>
      </c>
      <c r="AK257" s="25">
        <f t="shared" ref="AK257" si="1085">+LN(G257/C257)</f>
        <v>2.7949348762675769E-3</v>
      </c>
      <c r="AL257" s="25">
        <f t="shared" ref="AL257" si="1086">LN(H257/I257)</f>
        <v>6.313590646602499E-3</v>
      </c>
      <c r="AM257" s="25">
        <f t="shared" ref="AM257" si="1087">LN(O257/P257)</f>
        <v>3.7739047761278783E-3</v>
      </c>
      <c r="AN257" s="25">
        <f t="shared" ref="AN257" si="1088">LN(L257/G257)</f>
        <v>4.661352808962789E-4</v>
      </c>
      <c r="AO257" s="40">
        <f t="shared" ref="AO257" si="1089">(C257-I257)/(H257-I257)</f>
        <v>1.7311608961310985E-2</v>
      </c>
      <c r="AP257" s="40">
        <f t="shared" ref="AP257" si="1090">(N256-I257)/(H257-I257)</f>
        <v>0.35300407331975753</v>
      </c>
      <c r="AQ257" s="25">
        <f t="shared" ref="AQ257" si="1091">LN(M257/L257)</f>
        <v>-7.3948805077747874E-4</v>
      </c>
      <c r="AR257" s="25">
        <f t="shared" ref="AR257" si="1092">LN(N257/L257)</f>
        <v>-4.3719642066728751E-4</v>
      </c>
      <c r="AS257" s="25">
        <f t="shared" ref="AS257" si="1093">LN(N257/C257)</f>
        <v>2.8238737364964751E-3</v>
      </c>
      <c r="AT257" s="28">
        <f t="shared" ref="AT257" si="1094">+(G257-I257)/(H257-I257)</f>
        <v>0.45926680244399393</v>
      </c>
      <c r="AU257" s="28">
        <f t="shared" ref="AU257" si="1095">+(N257-P257)/(O257-P257)</f>
        <v>0.43270868824533898</v>
      </c>
      <c r="AV257" s="40">
        <f t="shared" ref="AV257" si="1096">+(N257-V257)/(U257-V257)</f>
        <v>0.46384928716905227</v>
      </c>
      <c r="AW257" s="25">
        <f t="shared" ref="AW257" si="1097">LN(N257/C257)</f>
        <v>2.8238737364964751E-3</v>
      </c>
      <c r="AX257" s="28">
        <f t="shared" ref="AX257" si="1098">(N257-L257)/(U257-V257)</f>
        <v>-6.9246435845197629E-2</v>
      </c>
      <c r="AY257" s="25">
        <f t="shared" ref="AY257" si="1099">LN(G257/I257)</f>
        <v>2.9045730381968751E-3</v>
      </c>
      <c r="AZ257" s="25">
        <f t="shared" ref="AZ257" si="1100">LN(N257/P257)</f>
        <v>1.6347497293072088E-3</v>
      </c>
      <c r="BA257" s="25">
        <f t="shared" ref="BA257" si="1101">AV256</f>
        <v>0.88977725898987048</v>
      </c>
      <c r="BB257" s="25">
        <f t="shared" ref="BB257" si="1102">AR256</f>
        <v>1.0315539867542051E-2</v>
      </c>
      <c r="BC257" s="25">
        <f t="shared" ref="BC257" si="1103">AS256</f>
        <v>1.7046871747132746E-2</v>
      </c>
      <c r="BD257" s="39">
        <f t="shared" ref="BD257" si="1104">IF(AR256&lt;0,1,0)</f>
        <v>0</v>
      </c>
      <c r="BE257" t="str">
        <f t="shared" ref="BE257" si="1105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106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107">IF(B257=3,IF(AV256&lt;0.85,IF(AND(K257&gt;942,AT257&gt;0.9),0.25,1)*IF(AR256&lt;-0.004,1,0.5),0),"")</f>
        <v/>
      </c>
      <c r="BH257" t="str">
        <f t="shared" ref="BH257" si="1108">IF(B257=4,IF(AV256&lt;0.6,IF(AQ257&gt;=0,IF(K257&lt;1018,2,1),0),IF(AV256&gt;0.85,IF(AQ257&lt;=0,-0.5,0),0)),"")</f>
        <v/>
      </c>
      <c r="BI257">
        <f t="shared" ref="BI257" si="1109">IF(B257=5,IF(AV256&lt;0.4,IF(AQ257&gt; -0.004,1,0),IF(AV256&lt;0.95,IF(AND(AO257&lt;0.85,AT257&lt;0.95,AQ257&gt;0,K257&lt;1115),0.5,0),0)),"")</f>
        <v>0</v>
      </c>
      <c r="BJ257" s="25" t="str">
        <f t="shared" ref="BJ257" si="1110">IF(MAX(BE257:BI257)=0,"",MAX(BE257:BI257)*AR257)</f>
        <v/>
      </c>
    </row>
    <row r="258" spans="1:62" x14ac:dyDescent="0.25">
      <c r="A258" s="1">
        <v>42886</v>
      </c>
      <c r="B258" s="41">
        <f t="shared" ref="B258" si="1111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95"/>
        <v>3096.4295049999996</v>
      </c>
      <c r="T258" t="str">
        <f t="shared" ref="T258" si="1112">IF(AVERAGE(N257)&lt;S257,"熊",IF(AVERAGE(N257)&gt;S257,"牛",""))</f>
        <v>牛</v>
      </c>
      <c r="U258">
        <f t="shared" ref="U258" si="1113">MAX(H258,O258)</f>
        <v>3143.08</v>
      </c>
      <c r="V258">
        <f t="shared" ref="V258" si="1114">MIN(I258,P258)</f>
        <v>3111.77</v>
      </c>
      <c r="W258" s="40">
        <f t="shared" ref="W258" si="1115">LN(U258/V258)</f>
        <v>1.001151475013907E-2</v>
      </c>
      <c r="X258">
        <f t="shared" ref="X258" si="1116">IF(U258=H258,J258,Q258)</f>
        <v>954</v>
      </c>
      <c r="Y258">
        <f t="shared" ref="Y258" si="1117">IF(V258=I258,K258,R258)</f>
        <v>1309</v>
      </c>
      <c r="Z258" s="25">
        <f t="shared" ref="Z258" si="1118">(U258-V258)/(C258)</f>
        <v>1.0018174138968152E-2</v>
      </c>
      <c r="AA258" s="25">
        <f t="shared" ref="AA258" si="1119">LN(C258/N257)</f>
        <v>4.8978747135181907E-3</v>
      </c>
      <c r="AB258" s="25">
        <f t="shared" ref="AB258" si="1120">LN(N258/U258)</f>
        <v>-8.2776719605810265E-3</v>
      </c>
      <c r="AC258" s="25">
        <f t="shared" ref="AC258" si="1121">LN(N258/V258)</f>
        <v>1.733842789558102E-3</v>
      </c>
      <c r="AD258" s="25">
        <f t="shared" ref="AD258" si="1122">LN(U258/C258)</f>
        <v>5.6665329341381706E-3</v>
      </c>
      <c r="AE258" s="25">
        <f t="shared" ref="AE258" si="1123">LN(V258/C258)</f>
        <v>-4.3449818160009824E-3</v>
      </c>
      <c r="AF258" s="25">
        <f t="shared" ref="AF258" si="1124">LN(N258/C258)</f>
        <v>-2.6111390264429222E-3</v>
      </c>
      <c r="AG258" s="25">
        <f t="shared" ref="AG258" si="1125">LN(N258/N257)</f>
        <v>2.286735687075435E-3</v>
      </c>
      <c r="AH258" s="25">
        <f t="shared" ref="AH258" si="1126">LN(D258/C258)</f>
        <v>8.0279543423833965E-4</v>
      </c>
      <c r="AI258" s="25">
        <f t="shared" ref="AI258" si="1127">LN(E258/C258)</f>
        <v>2.1115608031989919E-4</v>
      </c>
      <c r="AJ258" s="25">
        <f t="shared" ref="AJ258" si="1128">LN(F258/C258)</f>
        <v>-5.1207866647150874E-4</v>
      </c>
      <c r="AK258" s="25">
        <f t="shared" ref="AK258" si="1129">+LN(G258/C258)</f>
        <v>-4.1264805410765213E-3</v>
      </c>
      <c r="AL258" s="25">
        <f t="shared" ref="AL258" si="1130">LN(H258/I258)</f>
        <v>1.0005087560556254E-2</v>
      </c>
      <c r="AM258" s="25">
        <f t="shared" ref="AM258" si="1131">LN(O258/P258)</f>
        <v>2.7502741132495209E-3</v>
      </c>
      <c r="AN258" s="25">
        <f t="shared" ref="AN258" si="1132">LN(L258/G258)</f>
        <v>8.0319349777752201E-5</v>
      </c>
      <c r="AO258" s="40">
        <f t="shared" ref="AO258" si="1133">(C258-I258)/(H258-I258)</f>
        <v>0.43240651965484872</v>
      </c>
      <c r="AP258" s="40">
        <f t="shared" ref="AP258" si="1134">(N257-I258)/(H258-I258)</f>
        <v>-5.5608820709484939E-2</v>
      </c>
      <c r="AQ258" s="25">
        <f t="shared" ref="AQ258" si="1135">LN(M258/L258)</f>
        <v>3.3727083970903411E-4</v>
      </c>
      <c r="AR258" s="25">
        <f t="shared" ref="AR258" si="1136">LN(N258/L258)</f>
        <v>1.4350221648558091E-3</v>
      </c>
      <c r="AS258" s="25">
        <f t="shared" ref="AS258" si="1137">LN(N258/C258)</f>
        <v>-2.6111390264429222E-3</v>
      </c>
      <c r="AT258" s="28">
        <f t="shared" ref="AT258" si="1138">+(G258-I258)/(H258-I258)</f>
        <v>2.1093000958768145E-2</v>
      </c>
      <c r="AU258" s="28">
        <f t="shared" ref="AU258" si="1139">+(N258-P258)/(O258-P258)</f>
        <v>0.6301050175029157</v>
      </c>
      <c r="AV258" s="40">
        <f t="shared" ref="AV258" si="1140">+(N258-V258)/(U258-V258)</f>
        <v>0.17246885978920792</v>
      </c>
      <c r="AW258" s="25">
        <f t="shared" ref="AW258" si="1141">LN(N258/C258)</f>
        <v>-2.6111390264429222E-3</v>
      </c>
      <c r="AX258" s="28">
        <f t="shared" ref="AX258" si="1142">(N258-L258)/(U258-V258)</f>
        <v>0.14276588949218341</v>
      </c>
      <c r="AY258" s="25">
        <f t="shared" ref="AY258" si="1143">LN(G258/I258)</f>
        <v>2.1207408534155595E-4</v>
      </c>
      <c r="AZ258" s="25">
        <f t="shared" ref="AZ258" si="1144">LN(N258/P258)</f>
        <v>1.733842789558102E-3</v>
      </c>
      <c r="BA258" s="25">
        <f t="shared" ref="BA258" si="1145">AV257</f>
        <v>0.46384928716905227</v>
      </c>
      <c r="BB258" s="25">
        <f t="shared" ref="BB258" si="1146">AR257</f>
        <v>-4.3719642066728751E-4</v>
      </c>
      <c r="BC258" s="25">
        <f t="shared" ref="BC258" si="1147">AS257</f>
        <v>2.8238737364964751E-3</v>
      </c>
      <c r="BD258" s="39">
        <f t="shared" ref="BD258" si="1148">IF(AR257&lt;0,1,0)</f>
        <v>1</v>
      </c>
      <c r="BE258" t="str">
        <f t="shared" ref="BE258" si="1149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50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51">IF(B258=3,IF(AV257&lt;0.85,IF(AND(K258&gt;942,AT258&gt;0.9),0.25,1)*IF(AR257&lt;-0.004,1,0.5),0),"")</f>
        <v>0.5</v>
      </c>
      <c r="BH258" t="str">
        <f t="shared" ref="BH258" si="1152">IF(B258=4,IF(AV257&lt;0.6,IF(AQ258&gt;=0,IF(K258&lt;1018,2,1),0),IF(AV257&gt;0.85,IF(AQ258&lt;=0,-0.5,0),0)),"")</f>
        <v/>
      </c>
      <c r="BI258" t="str">
        <f t="shared" ref="BI258" si="1153">IF(B258=5,IF(AV257&lt;0.4,IF(AQ258&gt; -0.004,1,0),IF(AV257&lt;0.95,IF(AND(AO258&lt;0.85,AT258&lt;0.95,AQ258&gt;0,K258&lt;1115),0.5,0),0)),"")</f>
        <v/>
      </c>
      <c r="BJ258" s="25">
        <f t="shared" ref="BJ258" si="1154">IF(MAX(BE258:BI258)=0,"",MAX(BE258:BI258)*AR258)</f>
        <v>7.1751108242790456E-4</v>
      </c>
    </row>
    <row r="259" spans="1:62" x14ac:dyDescent="0.25">
      <c r="A259" s="1">
        <v>42887</v>
      </c>
      <c r="B259" s="41">
        <f t="shared" si="291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95"/>
        <v>3094.5684849999998</v>
      </c>
      <c r="T259" t="str">
        <f t="shared" ref="T259" si="1155">IF(AVERAGE(N258)&lt;S258,"熊",IF(AVERAGE(N258)&gt;S258,"牛",""))</f>
        <v>牛</v>
      </c>
      <c r="U259">
        <f t="shared" ref="U259" si="1156">MAX(H259,O259)</f>
        <v>3113.4567000000002</v>
      </c>
      <c r="V259">
        <f t="shared" ref="V259" si="1157">MIN(I259,P259)</f>
        <v>3097.9421000000002</v>
      </c>
      <c r="W259" s="40">
        <f t="shared" ref="W259" si="1158">LN(U259/V259)</f>
        <v>4.9955357123029447E-3</v>
      </c>
      <c r="X259">
        <f t="shared" ref="X259" si="1159">IF(U259=H259,J259,Q259)</f>
        <v>1339</v>
      </c>
      <c r="Y259">
        <f t="shared" ref="Y259" si="1160">IF(V259=I259,K259,R259)</f>
        <v>1013</v>
      </c>
      <c r="Z259" s="25">
        <f t="shared" ref="Z259" si="1161">(U259-V259)/(C259)</f>
        <v>4.9911508137217087E-3</v>
      </c>
      <c r="AA259" s="25">
        <f t="shared" ref="AA259" si="1162">LN(C259/N258)</f>
        <v>-2.8105300193079028E-3</v>
      </c>
      <c r="AB259" s="25">
        <f t="shared" ref="AB259" si="1163">LN(N259/U259)</f>
        <v>-3.7837878633107652E-3</v>
      </c>
      <c r="AC259" s="25">
        <f t="shared" ref="AC259" si="1164">LN(N259/V259)</f>
        <v>1.2117478489921385E-3</v>
      </c>
      <c r="AD259" s="25">
        <f t="shared" ref="AD259" si="1165">LN(U259/C259)</f>
        <v>1.6185791551554588E-3</v>
      </c>
      <c r="AE259" s="25">
        <f t="shared" ref="AE259" si="1166">LN(V259/C259)</f>
        <v>-3.3769565571474119E-3</v>
      </c>
      <c r="AF259" s="25">
        <f t="shared" ref="AF259" si="1167">LN(N259/C259)</f>
        <v>-2.1652087081552307E-3</v>
      </c>
      <c r="AG259" s="25">
        <f t="shared" ref="AG259" si="1168">LN(N259/N258)</f>
        <v>-4.9757387274631283E-3</v>
      </c>
      <c r="AH259" s="25">
        <f t="shared" ref="AH259" si="1169">LN(D259/C259)</f>
        <v>-9.2655822870308174E-5</v>
      </c>
      <c r="AI259" s="25">
        <f t="shared" ref="AI259" si="1170">LN(E259/C259)</f>
        <v>-2.3438042419326815E-3</v>
      </c>
      <c r="AJ259" s="25">
        <f t="shared" ref="AJ259" si="1171">LN(F259/C259)</f>
        <v>8.6546679588802179E-4</v>
      </c>
      <c r="AK259" s="25">
        <f t="shared" ref="AK259" si="1172">+LN(G259/C259)</f>
        <v>-2.2717366701854791E-3</v>
      </c>
      <c r="AL259" s="25">
        <f t="shared" ref="AL259" si="1173">LN(H259/I259)</f>
        <v>4.430698383106486E-3</v>
      </c>
      <c r="AM259" s="25">
        <f t="shared" ref="AM259" si="1174">LN(O259/P259)</f>
        <v>4.7520488632467163E-3</v>
      </c>
      <c r="AN259" s="25">
        <f t="shared" ref="AN259" si="1175">LN(L259/G259)</f>
        <v>0</v>
      </c>
      <c r="AO259" s="40">
        <f t="shared" ref="AO259" si="1176">(C259-I259)/(H259-I259)</f>
        <v>0.76177079925853208</v>
      </c>
      <c r="AP259" s="40">
        <f t="shared" ref="AP259" si="1177">(N258-I259)/(H259-I259)</f>
        <v>1.3977319812452236</v>
      </c>
      <c r="AQ259" s="25">
        <f t="shared" ref="AQ259" si="1178">LN(M259/L259)</f>
        <v>5.8956594440859604E-4</v>
      </c>
      <c r="AR259" s="25">
        <f t="shared" ref="AR259" si="1179">LN(N259/L259)</f>
        <v>1.0652796203022389E-4</v>
      </c>
      <c r="AS259" s="25">
        <f t="shared" ref="AS259" si="1180">LN(N259/C259)</f>
        <v>-2.1652087081552307E-3</v>
      </c>
      <c r="AT259" s="28">
        <f t="shared" ref="AT259" si="1181">+(G259-I259)/(H259-I259)</f>
        <v>0.24903136699014947</v>
      </c>
      <c r="AU259" s="28">
        <f t="shared" ref="AU259" si="1182">+(N259-P259)/(O259-P259)</f>
        <v>0.20337122803213836</v>
      </c>
      <c r="AV259" s="40">
        <f t="shared" ref="AV259" si="1183">+(N259-V259)/(U259-V259)</f>
        <v>0.24210743428769124</v>
      </c>
      <c r="AW259" s="25">
        <f t="shared" ref="AW259" si="1184">LN(N259/C259)</f>
        <v>-2.1652087081552307E-3</v>
      </c>
      <c r="AX259" s="28">
        <f t="shared" ref="AX259" si="1185">(N259-L259)/(U259-V259)</f>
        <v>2.1296069508709693E-2</v>
      </c>
      <c r="AY259" s="25">
        <f t="shared" ref="AY259" si="1186">LN(G259/I259)</f>
        <v>1.1052198869619732E-3</v>
      </c>
      <c r="AZ259" s="25">
        <f t="shared" ref="AZ259" si="1187">LN(N259/P259)</f>
        <v>9.6826099993605711E-4</v>
      </c>
      <c r="BA259" s="25">
        <f t="shared" ref="BA259" si="1188">AV258</f>
        <v>0.17246885978920792</v>
      </c>
      <c r="BB259" s="25">
        <f t="shared" ref="BB259" si="1189">AR258</f>
        <v>1.4350221648558091E-3</v>
      </c>
      <c r="BC259" s="25">
        <f t="shared" ref="BC259" si="1190">AS258</f>
        <v>-2.6111390264429222E-3</v>
      </c>
      <c r="BD259" s="39">
        <f t="shared" ref="BD259" si="1191">IF(AR258&lt;0,1,0)</f>
        <v>0</v>
      </c>
      <c r="BE259" t="str">
        <f t="shared" ref="BE259" si="1192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93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94">IF(B259=3,IF(AV258&lt;0.85,IF(AND(K259&gt;942,AT259&gt;0.9),0.25,1)*IF(AR258&lt;-0.004,1,0.5),0),"")</f>
        <v/>
      </c>
      <c r="BH259">
        <f t="shared" ref="BH259" si="1195">IF(B259=4,IF(AV258&lt;0.6,IF(AQ259&gt;=0,IF(K259&lt;1018,2,1),0),IF(AV258&gt;0.85,IF(AQ259&lt;=0,-0.5,0),0)),"")</f>
        <v>2</v>
      </c>
      <c r="BI259" t="str">
        <f t="shared" ref="BI259" si="1196">IF(B259=5,IF(AV258&lt;0.4,IF(AQ259&gt; -0.004,1,0),IF(AV258&lt;0.95,IF(AND(AO259&lt;0.85,AT259&lt;0.95,AQ259&gt;0,K259&lt;1115),0.5,0),0)),"")</f>
        <v/>
      </c>
      <c r="BJ259" s="25">
        <f t="shared" ref="BJ259" si="1197">IF(MAX(BE259:BI259)=0,"",MAX(BE259:BI259)*AR259)</f>
        <v>2.1305592406044779E-4</v>
      </c>
    </row>
    <row r="260" spans="1:62" x14ac:dyDescent="0.25">
      <c r="A260" s="1">
        <v>42888</v>
      </c>
      <c r="B260" s="41">
        <f t="shared" si="291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95"/>
        <v>3092.4480699999999</v>
      </c>
      <c r="T260" t="str">
        <f t="shared" ref="T260" si="1198">IF(AVERAGE(N259)&lt;S259,"熊",IF(AVERAGE(N259)&gt;S259,"牛",""))</f>
        <v>牛</v>
      </c>
      <c r="U260">
        <f t="shared" ref="U260" si="1199">MAX(H260,O260)</f>
        <v>3109.7863000000002</v>
      </c>
      <c r="V260">
        <f t="shared" ref="V260" si="1200">MIN(I260,P260)</f>
        <v>3081.9169000000002</v>
      </c>
      <c r="W260" s="40">
        <f t="shared" ref="W260" si="1201">LN(U260/V260)</f>
        <v>9.0022364804894471E-3</v>
      </c>
      <c r="X260">
        <f t="shared" ref="X260" si="1202">IF(U260=H260,J260,Q260)</f>
        <v>1427</v>
      </c>
      <c r="Y260">
        <f t="shared" ref="Y260" si="1203">IF(V260=I260,K260,R260)</f>
        <v>1046</v>
      </c>
      <c r="Z260" s="25">
        <f t="shared" ref="Z260" si="1204">(U260-V260)/(C260)</f>
        <v>9.0069071570192515E-3</v>
      </c>
      <c r="AA260" s="25">
        <f t="shared" ref="AA260" si="1205">LN(C260/N259)</f>
        <v>-2.4122323340777865E-3</v>
      </c>
      <c r="AB260" s="25">
        <f t="shared" ref="AB260" si="1206">LN(N260/U260)</f>
        <v>-1.2242415088959666E-3</v>
      </c>
      <c r="AC260" s="25">
        <f t="shared" ref="AC260" si="1207">LN(N260/V260)</f>
        <v>7.7779949715933629E-3</v>
      </c>
      <c r="AD260" s="25">
        <f t="shared" ref="AD260" si="1208">LN(U260/C260)</f>
        <v>5.0164421460141178E-3</v>
      </c>
      <c r="AE260" s="25">
        <f t="shared" ref="AE260" si="1209">LN(V260/C260)</f>
        <v>-3.9857943344751663E-3</v>
      </c>
      <c r="AF260" s="25">
        <f t="shared" ref="AF260" si="1210">LN(N260/C260)</f>
        <v>3.7922006371182817E-3</v>
      </c>
      <c r="AG260" s="25">
        <f t="shared" ref="AG260" si="1211">LN(N260/N259)</f>
        <v>1.3799683030405881E-3</v>
      </c>
      <c r="AH260" s="25">
        <f t="shared" ref="AH260" si="1212">LN(D260/C260)</f>
        <v>-8.2416447927245728E-4</v>
      </c>
      <c r="AI260" s="25">
        <f t="shared" ref="AI260" si="1213">LN(E260/C260)</f>
        <v>9.6539758707898254E-4</v>
      </c>
      <c r="AJ260" s="25">
        <f t="shared" ref="AJ260" si="1214">LN(F260/C260)</f>
        <v>-1.548370512489908E-3</v>
      </c>
      <c r="AK260" s="25">
        <f t="shared" ref="AK260" si="1215">+LN(G260/C260)</f>
        <v>7.6882202139340477E-5</v>
      </c>
      <c r="AL260" s="25">
        <f t="shared" ref="AL260" si="1216">LN(H260/I260)</f>
        <v>6.415049455907664E-3</v>
      </c>
      <c r="AM260" s="25">
        <f t="shared" ref="AM260" si="1217">LN(O260/P260)</f>
        <v>6.5777924497301713E-3</v>
      </c>
      <c r="AN260" s="25">
        <f t="shared" ref="AN260" si="1218">LN(L260/G260)</f>
        <v>0</v>
      </c>
      <c r="AO260" s="40">
        <f t="shared" ref="AO260" si="1219">(C260-I260)/(H260-I260)</f>
        <v>0.62056447953534943</v>
      </c>
      <c r="AP260" s="40">
        <f t="shared" ref="AP260" si="1220">(N259-I260)/(H260-I260)</f>
        <v>0.99733793145173821</v>
      </c>
      <c r="AQ260" s="25">
        <f t="shared" ref="AQ260" si="1221">LN(M260/L260)</f>
        <v>-6.0581354947264173E-4</v>
      </c>
      <c r="AR260" s="25">
        <f t="shared" ref="AR260" si="1222">LN(N260/L260)</f>
        <v>3.7153184349789149E-3</v>
      </c>
      <c r="AS260" s="25">
        <f t="shared" ref="AS260" si="1223">LN(N260/C260)</f>
        <v>3.7922006371182817E-3</v>
      </c>
      <c r="AT260" s="28">
        <f t="shared" ref="AT260" si="1224">+(G260-I260)/(H260-I260)</f>
        <v>0.63255891339202541</v>
      </c>
      <c r="AU260" s="28">
        <f t="shared" ref="AU260" si="1225">+(N260-P260)/(O260-P260)</f>
        <v>0.81338408114416583</v>
      </c>
      <c r="AV260" s="40">
        <f t="shared" ref="AV260" si="1226">+(N260-V260)/(U260-V260)</f>
        <v>0.86347750579487415</v>
      </c>
      <c r="AW260" s="25">
        <f t="shared" ref="AW260" si="1227">LN(N260/C260)</f>
        <v>3.7922006371182817E-3</v>
      </c>
      <c r="AX260" s="28">
        <f t="shared" ref="AX260" si="1228">(N260-L260)/(U260-V260)</f>
        <v>0.41329558583965603</v>
      </c>
      <c r="AY260" s="25">
        <f t="shared" ref="AY260" si="1229">LN(G260/I260)</f>
        <v>4.0626765366146532E-3</v>
      </c>
      <c r="AZ260" s="25">
        <f t="shared" ref="AZ260" si="1230">LN(N260/P260)</f>
        <v>5.3535509408341531E-3</v>
      </c>
      <c r="BA260" s="25">
        <f t="shared" ref="BA260" si="1231">AV259</f>
        <v>0.24210743428769124</v>
      </c>
      <c r="BB260" s="25">
        <f t="shared" ref="BB260" si="1232">AR259</f>
        <v>1.0652796203022389E-4</v>
      </c>
      <c r="BC260" s="25">
        <f t="shared" ref="BC260" si="1233">AS259</f>
        <v>-2.1652087081552307E-3</v>
      </c>
      <c r="BD260" s="39">
        <f t="shared" ref="BD260" si="1234">IF(AR259&lt;0,1,0)</f>
        <v>0</v>
      </c>
      <c r="BE260" t="str">
        <f t="shared" ref="BE260" si="1235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236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237">IF(B260=3,IF(AV259&lt;0.85,IF(AND(K260&gt;942,AT260&gt;0.9),0.25,1)*IF(AR259&lt;-0.004,1,0.5),0),"")</f>
        <v/>
      </c>
      <c r="BH260" t="str">
        <f t="shared" ref="BH260" si="1238">IF(B260=4,IF(AV259&lt;0.6,IF(AQ260&gt;=0,IF(K260&lt;1018,2,1),0),IF(AV259&gt;0.85,IF(AQ260&lt;=0,-0.5,0),0)),"")</f>
        <v/>
      </c>
      <c r="BI260">
        <f t="shared" ref="BI260" si="1239">IF(B260=5,IF(AV259&lt;0.4,IF(AQ260&gt; -0.004,1,0),IF(AV259&lt;0.95,IF(AND(AO260&lt;0.85,AT260&lt;0.95,AQ260&gt;0,K260&lt;1115),0.5,0),0)),"")</f>
        <v>1</v>
      </c>
      <c r="BJ260" s="25">
        <f t="shared" ref="BJ260" si="1240">IF(MAX(BE260:BI260)=0,"",MAX(BE260:BI260)*AR260)</f>
        <v>3.7153184349789149E-3</v>
      </c>
    </row>
    <row r="261" spans="1:62" x14ac:dyDescent="0.25">
      <c r="A261" s="1">
        <v>42891</v>
      </c>
      <c r="B261" s="41">
        <f t="shared" si="291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95"/>
        <v>3090.9552950000002</v>
      </c>
      <c r="T261" t="str">
        <f t="shared" ref="T261" si="1241">IF(AVERAGE(N260)&lt;S260,"熊",IF(AVERAGE(N260)&gt;S260,"牛",""))</f>
        <v>牛</v>
      </c>
      <c r="U261">
        <f t="shared" ref="U261" si="1242">MAX(H261,O261)</f>
        <v>3105.5056</v>
      </c>
      <c r="V261">
        <f t="shared" ref="V261" si="1243">MIN(I261,P261)</f>
        <v>3084.8548999999998</v>
      </c>
      <c r="W261" s="40">
        <f t="shared" ref="W261" si="1244">LN(U261/V261)</f>
        <v>6.6719140523292513E-3</v>
      </c>
      <c r="X261">
        <f t="shared" ref="X261" si="1245">IF(U261=H261,J261,Q261)</f>
        <v>930</v>
      </c>
      <c r="Y261">
        <f t="shared" ref="Y261" si="1246">IF(V261=I261,K261,R261)</f>
        <v>1352</v>
      </c>
      <c r="Z261" s="25">
        <f t="shared" ref="Z261" si="1247">(U261-V261)/(C261)</f>
        <v>6.6569861573229899E-3</v>
      </c>
      <c r="AA261" s="25">
        <f t="shared" ref="AA261" si="1248">LN(C261/N260)</f>
        <v>-1.2474045570772111E-3</v>
      </c>
      <c r="AB261" s="25">
        <f t="shared" ref="AB261" si="1249">LN(N261/U261)</f>
        <v>-4.5116514369178979E-3</v>
      </c>
      <c r="AC261" s="25">
        <f t="shared" ref="AC261" si="1250">LN(N261/V261)</f>
        <v>2.1602626154114536E-3</v>
      </c>
      <c r="AD261" s="25">
        <f t="shared" ref="AD261" si="1251">LN(U261/C261)</f>
        <v>1.0941723299891304E-3</v>
      </c>
      <c r="AE261" s="25">
        <f t="shared" ref="AE261" si="1252">LN(V261/C261)</f>
        <v>-5.5777417223402256E-3</v>
      </c>
      <c r="AF261" s="25">
        <f t="shared" ref="AF261" si="1253">LN(N261/C261)</f>
        <v>-3.4174791069288175E-3</v>
      </c>
      <c r="AG261" s="25">
        <f t="shared" ref="AG261" si="1254">LN(N261/N260)</f>
        <v>-4.6648836640060063E-3</v>
      </c>
      <c r="AH261" s="25">
        <f t="shared" ref="AH261" si="1255">LN(D261/C261)</f>
        <v>2.2124430867228616E-4</v>
      </c>
      <c r="AI261" s="25">
        <f t="shared" ref="AI261" si="1256">LN(E261/C261)</f>
        <v>2.6375345229383122E-4</v>
      </c>
      <c r="AJ261" s="25">
        <f t="shared" ref="AJ261" si="1257">LN(F261/C261)</f>
        <v>-1.4604276721026221E-3</v>
      </c>
      <c r="AK261" s="25">
        <f t="shared" ref="AK261" si="1258">+LN(G261/C261)</f>
        <v>-3.5836891492510479E-3</v>
      </c>
      <c r="AL261" s="25">
        <f t="shared" ref="AL261" si="1259">LN(H261/I261)</f>
        <v>5.8840188932261133E-3</v>
      </c>
      <c r="AM261" s="25">
        <f t="shared" ref="AM261" si="1260">LN(O261/P261)</f>
        <v>3.0087066481425295E-3</v>
      </c>
      <c r="AN261" s="25">
        <f t="shared" ref="AN261" si="1261">LN(L261/G261)</f>
        <v>0</v>
      </c>
      <c r="AO261" s="40">
        <f t="shared" ref="AO261" si="1262">(C261-I261)/(H261-I261)</f>
        <v>0.81359774304031285</v>
      </c>
      <c r="AP261" s="40">
        <f t="shared" ref="AP261" si="1263">(N260-I261)/(H261-I261)</f>
        <v>1.0261207956441507</v>
      </c>
      <c r="AQ261" s="25">
        <f t="shared" ref="AQ261" si="1264">LN(M261/L261)</f>
        <v>-5.1465639214751753E-4</v>
      </c>
      <c r="AR261" s="25">
        <f t="shared" ref="AR261" si="1265">LN(N261/L261)</f>
        <v>1.6621004232235831E-4</v>
      </c>
      <c r="AS261" s="25">
        <f t="shared" ref="AS261" si="1266">LN(N261/C261)</f>
        <v>-3.4174791069288175E-3</v>
      </c>
      <c r="AT261" s="28">
        <f t="shared" ref="AT261" si="1267">+(G261-I261)/(H261-I261)</f>
        <v>0.20450952840959608</v>
      </c>
      <c r="AU261" s="28">
        <f t="shared" ref="AU261" si="1268">+(N261-P261)/(O261-P261)</f>
        <v>0.71769907696279811</v>
      </c>
      <c r="AV261" s="40">
        <f t="shared" ref="AV261" si="1269">+(N261-V261)/(U261-V261)</f>
        <v>0.32305442430522585</v>
      </c>
      <c r="AW261" s="25">
        <f t="shared" ref="AW261" si="1270">LN(N261/C261)</f>
        <v>-3.4174791069288175E-3</v>
      </c>
      <c r="AX261" s="28">
        <f t="shared" ref="AX261" si="1271">(N261-L261)/(U261-V261)</f>
        <v>2.4880512524985382E-2</v>
      </c>
      <c r="AY261" s="25">
        <f t="shared" ref="AY261" si="1272">LN(G261/I261)</f>
        <v>1.2061574139860583E-3</v>
      </c>
      <c r="AZ261" s="25">
        <f t="shared" ref="AZ261" si="1273">LN(N261/P261)</f>
        <v>2.1602626154114536E-3</v>
      </c>
      <c r="BA261" s="25">
        <f t="shared" ref="BA261" si="1274">AV260</f>
        <v>0.86347750579487415</v>
      </c>
      <c r="BB261" s="25">
        <f t="shared" ref="BB261" si="1275">AR260</f>
        <v>3.7153184349789149E-3</v>
      </c>
      <c r="BC261" s="25">
        <f t="shared" ref="BC261" si="1276">AS260</f>
        <v>3.7922006371182817E-3</v>
      </c>
      <c r="BD261" s="39">
        <f t="shared" ref="BD261" si="1277">IF(AR260&lt;0,1,0)</f>
        <v>0</v>
      </c>
      <c r="BE261" t="str">
        <f t="shared" ref="BE261" si="1278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79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80">IF(B261=3,IF(AV260&lt;0.85,IF(AND(K261&gt;942,AT261&gt;0.9),0.25,1)*IF(AR260&lt;-0.004,1,0.5),0),"")</f>
        <v/>
      </c>
      <c r="BH261" t="str">
        <f t="shared" ref="BH261" si="1281">IF(B261=4,IF(AV260&lt;0.6,IF(AQ261&gt;=0,IF(K261&lt;1018,2,1),0),IF(AV260&gt;0.85,IF(AQ261&lt;=0,-0.5,0),0)),"")</f>
        <v/>
      </c>
      <c r="BI261" t="str">
        <f t="shared" ref="BI261" si="1282">IF(B261=5,IF(AV260&lt;0.4,IF(AQ261&gt; -0.004,1,0),IF(AV260&lt;0.95,IF(AND(AO261&lt;0.85,AT261&lt;0.95,AQ261&gt;0,K261&lt;1115),0.5,0),0)),"")</f>
        <v/>
      </c>
      <c r="BJ261" s="25" t="str">
        <f t="shared" ref="BJ261" si="1283">IF(MAX(BE261:BI261)=0,"",MAX(BE261:BI261)*AR261)</f>
        <v/>
      </c>
    </row>
    <row r="262" spans="1:62" x14ac:dyDescent="0.25">
      <c r="A262" s="1">
        <v>42892</v>
      </c>
      <c r="B262" s="41">
        <f t="shared" si="291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95"/>
        <v>3089.1671099999999</v>
      </c>
      <c r="T262" t="str">
        <f t="shared" ref="T262" si="1284">IF(AVERAGE(N261)&lt;S261,"熊",IF(AVERAGE(N261)&gt;S261,"牛",""))</f>
        <v>牛</v>
      </c>
      <c r="U262">
        <f t="shared" ref="U262" si="1285">MAX(H262,O262)</f>
        <v>3102.3317000000002</v>
      </c>
      <c r="V262">
        <f t="shared" ref="V262" si="1286">MIN(I262,P262)</f>
        <v>3078.9261000000001</v>
      </c>
      <c r="W262" s="40">
        <f t="shared" ref="W262" si="1287">LN(U262/V262)</f>
        <v>7.5731226946795455E-3</v>
      </c>
      <c r="X262">
        <f t="shared" ref="X262" si="1288">IF(U262=H262,J262,Q262)</f>
        <v>1500</v>
      </c>
      <c r="Y262">
        <f t="shared" ref="Y262" si="1289">IF(V262=I262,K262,R262)</f>
        <v>930</v>
      </c>
      <c r="Z262" s="25">
        <f t="shared" ref="Z262" si="1290">(U262-V262)/(C262)</f>
        <v>7.5880355713320267E-3</v>
      </c>
      <c r="AA262" s="25">
        <f t="shared" ref="AA262" si="1291">LN(C262/N261)</f>
        <v>-2.2623147616179519E-3</v>
      </c>
      <c r="AB262" s="25">
        <f t="shared" ref="AB262" si="1292">LN(N262/U262)</f>
        <v>0</v>
      </c>
      <c r="AC262" s="25">
        <f t="shared" ref="AC262" si="1293">LN(N262/V262)</f>
        <v>7.5731226946795455E-3</v>
      </c>
      <c r="AD262" s="25">
        <f t="shared" ref="AD262" si="1294">LN(U262/C262)</f>
        <v>5.7514199805308993E-3</v>
      </c>
      <c r="AE262" s="25">
        <f t="shared" ref="AE262" si="1295">LN(V262/C262)</f>
        <v>-1.8217027141487544E-3</v>
      </c>
      <c r="AF262" s="25">
        <f t="shared" ref="AF262" si="1296">LN(N262/C262)</f>
        <v>5.7514199805308993E-3</v>
      </c>
      <c r="AG262" s="25">
        <f t="shared" ref="AG262" si="1297">LN(N262/N261)</f>
        <v>3.4891052189128594E-3</v>
      </c>
      <c r="AH262" s="25">
        <f t="shared" ref="AH262" si="1298">LN(D262/C262)</f>
        <v>-9.6154544372475481E-4</v>
      </c>
      <c r="AI262" s="25">
        <f t="shared" ref="AI262" si="1299">LN(E262/C262)</f>
        <v>-8.5248380897996647E-4</v>
      </c>
      <c r="AJ262" s="25">
        <f t="shared" ref="AJ262" si="1300">LN(F262/C262)</f>
        <v>2.726452945873561E-4</v>
      </c>
      <c r="AK262" s="25">
        <f t="shared" ref="AK262" si="1301">+LN(G262/C262)</f>
        <v>1.3313902468242735E-4</v>
      </c>
      <c r="AL262" s="25">
        <f t="shared" ref="AL262" si="1302">LN(H262/I262)</f>
        <v>5.5753069881419263E-3</v>
      </c>
      <c r="AM262" s="25">
        <f t="shared" ref="AM262" si="1303">LN(O262/P262)</f>
        <v>6.1161437632187912E-3</v>
      </c>
      <c r="AN262" s="25">
        <f t="shared" ref="AN262" si="1304">LN(L262/G262)</f>
        <v>0</v>
      </c>
      <c r="AO262" s="40">
        <f t="shared" ref="AO262" si="1305">(C262-I262)/(H262-I262)</f>
        <v>0.3261317888450681</v>
      </c>
      <c r="AP262" s="40">
        <f t="shared" ref="AP262" si="1306">(N261-I262)/(H262-I262)</f>
        <v>0.73197241763922449</v>
      </c>
      <c r="AQ262" s="25">
        <f t="shared" ref="AQ262" si="1307">LN(M262/L262)</f>
        <v>-2.0488649165562666E-4</v>
      </c>
      <c r="AR262" s="25">
        <f t="shared" ref="AR262" si="1308">LN(N262/L262)</f>
        <v>5.6182809558485546E-3</v>
      </c>
      <c r="AS262" s="25">
        <f t="shared" ref="AS262" si="1309">LN(N262/C262)</f>
        <v>5.7514199805308993E-3</v>
      </c>
      <c r="AT262" s="28">
        <f t="shared" ref="AT262" si="1310">+(G262-I262)/(H262-I262)</f>
        <v>0.34999041472298725</v>
      </c>
      <c r="AU262" s="28">
        <f t="shared" ref="AU262" si="1311">+(N262-P262)/(O262-P262)</f>
        <v>1</v>
      </c>
      <c r="AV262" s="40">
        <f t="shared" ref="AV262" si="1312">+(N262-V262)/(U262-V262)</f>
        <v>1</v>
      </c>
      <c r="AW262" s="25">
        <f t="shared" ref="AW262" si="1313">LN(N262/C262)</f>
        <v>5.7514199805308993E-3</v>
      </c>
      <c r="AX262" s="28">
        <f t="shared" ref="AX262" si="1314">(N262-L262)/(U262-V262)</f>
        <v>0.74259578904194179</v>
      </c>
      <c r="AY262" s="25">
        <f t="shared" ref="AY262" si="1315">LN(G262/I262)</f>
        <v>1.9548417388312554E-3</v>
      </c>
      <c r="AZ262" s="25">
        <f t="shared" ref="AZ262" si="1316">LN(N262/P262)</f>
        <v>6.1161437632187912E-3</v>
      </c>
      <c r="BA262" s="25">
        <f t="shared" ref="BA262" si="1317">AV261</f>
        <v>0.32305442430522585</v>
      </c>
      <c r="BB262" s="25">
        <f t="shared" ref="BB262" si="1318">AR261</f>
        <v>1.6621004232235831E-4</v>
      </c>
      <c r="BC262" s="25">
        <f t="shared" ref="BC262" si="1319">AS261</f>
        <v>-3.4174791069288175E-3</v>
      </c>
      <c r="BD262" s="39">
        <f t="shared" ref="BD262" si="1320">IF(AR261&lt;0,1,0)</f>
        <v>0</v>
      </c>
      <c r="BE262">
        <f t="shared" ref="BE262" si="1321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322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323">IF(B262=3,IF(AV261&lt;0.85,IF(AND(K262&gt;942,AT262&gt;0.9),0.25,1)*IF(AR261&lt;-0.004,1,0.5),0),"")</f>
        <v/>
      </c>
      <c r="BH262" t="str">
        <f t="shared" ref="BH262" si="1324">IF(B262=4,IF(AV261&lt;0.6,IF(AQ262&gt;=0,IF(K262&lt;1018,2,1),0),IF(AV261&gt;0.85,IF(AQ262&lt;=0,-0.5,0),0)),"")</f>
        <v/>
      </c>
      <c r="BI262" t="str">
        <f t="shared" ref="BI262" si="1325">IF(B262=5,IF(AV261&lt;0.4,IF(AQ262&gt; -0.004,1,0),IF(AV261&lt;0.95,IF(AND(AO262&lt;0.85,AT262&lt;0.95,AQ262&gt;0,K262&lt;1115),0.5,0),0)),"")</f>
        <v/>
      </c>
      <c r="BJ262" s="25">
        <f t="shared" ref="BJ262" si="1326">IF(MAX(BE262:BI262)=0,"",MAX(BE262:BI262)*AR262)</f>
        <v>5.6182809558485546E-3</v>
      </c>
    </row>
    <row r="263" spans="1:62" x14ac:dyDescent="0.25">
      <c r="A263" s="1">
        <v>42893</v>
      </c>
      <c r="B263" s="41">
        <f t="shared" si="291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95"/>
        <v>3089.1158150000001</v>
      </c>
      <c r="T263" t="str">
        <f t="shared" ref="T263" si="1327">IF(AVERAGE(N262)&lt;S262,"熊",IF(AVERAGE(N262)&gt;S262,"牛",""))</f>
        <v>牛</v>
      </c>
      <c r="U263">
        <f t="shared" ref="U263" si="1328">MAX(H263,O263)</f>
        <v>3140.7743</v>
      </c>
      <c r="V263">
        <f t="shared" ref="V263" si="1329">MIN(I263,P263)</f>
        <v>3098.9852000000001</v>
      </c>
      <c r="W263" s="40">
        <f t="shared" ref="W263" si="1330">LN(U263/V263)</f>
        <v>1.3394658817852364E-2</v>
      </c>
      <c r="X263">
        <f t="shared" ref="X263" si="1331">IF(U263=H263,J263,Q263)</f>
        <v>1459</v>
      </c>
      <c r="Y263">
        <f t="shared" ref="Y263" si="1332">IF(V263=I263,K263,R263)</f>
        <v>931</v>
      </c>
      <c r="Z263" s="25">
        <f t="shared" ref="Z263" si="1333">(U263-V263)/(C263)</f>
        <v>1.3472702343778399E-2</v>
      </c>
      <c r="AA263" s="25">
        <f t="shared" ref="AA263" si="1334">LN(C263/N262)</f>
        <v>-1.840398097260766E-4</v>
      </c>
      <c r="AB263" s="25">
        <f t="shared" ref="AB263" si="1335">LN(N263/U263)</f>
        <v>-7.8264018771851296E-5</v>
      </c>
      <c r="AC263" s="25">
        <f t="shared" ref="AC263" si="1336">LN(N263/V263)</f>
        <v>1.3316394799080462E-2</v>
      </c>
      <c r="AD263" s="25">
        <f t="shared" ref="AD263" si="1337">LN(U263/C263)</f>
        <v>1.2499411637794004E-2</v>
      </c>
      <c r="AE263" s="25">
        <f t="shared" ref="AE263" si="1338">LN(V263/C263)</f>
        <v>-8.9524718005845811E-4</v>
      </c>
      <c r="AF263" s="25">
        <f t="shared" ref="AF263" si="1339">LN(N263/C263)</f>
        <v>1.2421147619022079E-2</v>
      </c>
      <c r="AG263" s="25">
        <f t="shared" ref="AG263" si="1340">LN(N263/N262)</f>
        <v>1.2237107809296027E-2</v>
      </c>
      <c r="AH263" s="25">
        <f t="shared" ref="AH263" si="1341">LN(D263/C263)</f>
        <v>-5.690968143650377E-4</v>
      </c>
      <c r="AI263" s="25">
        <f t="shared" ref="AI263" si="1342">LN(E263/C263)</f>
        <v>2.8853639253793314E-4</v>
      </c>
      <c r="AJ263" s="25">
        <f t="shared" ref="AJ263" si="1343">LN(F263/C263)</f>
        <v>1.9182940665416555E-3</v>
      </c>
      <c r="AK263" s="25">
        <f t="shared" ref="AK263" si="1344">+LN(G263/C263)</f>
        <v>9.3837057731280954E-3</v>
      </c>
      <c r="AL263" s="25">
        <f t="shared" ref="AL263" si="1345">LN(H263/I263)</f>
        <v>1.0303641216357184E-2</v>
      </c>
      <c r="AM263" s="25">
        <f t="shared" ref="AM263" si="1346">LN(O263/P263)</f>
        <v>3.1157058646658375E-3</v>
      </c>
      <c r="AN263" s="25">
        <f t="shared" ref="AN263" si="1347">LN(L263/G263)</f>
        <v>0</v>
      </c>
      <c r="AO263" s="40">
        <f t="shared" ref="AO263" si="1348">(C263-I263)/(H263-I263)</f>
        <v>8.6478335239079052E-2</v>
      </c>
      <c r="AP263" s="40">
        <f t="shared" ref="AP263" si="1349">(N262-I263)/(H263-I263)</f>
        <v>0.10426565386856658</v>
      </c>
      <c r="AQ263" s="25">
        <f t="shared" ref="AQ263" si="1350">LN(M263/L263)</f>
        <v>1.9486566942115233E-3</v>
      </c>
      <c r="AR263" s="25">
        <f t="shared" ref="AR263" si="1351">LN(N263/L263)</f>
        <v>3.0374418458938329E-3</v>
      </c>
      <c r="AS263" s="25">
        <f t="shared" ref="AS263" si="1352">LN(N263/C263)</f>
        <v>1.2421147619022079E-2</v>
      </c>
      <c r="AT263" s="28">
        <f t="shared" ref="AT263" si="1353">+(G263-I263)/(H263-I263)</f>
        <v>0.99759159269564268</v>
      </c>
      <c r="AU263" s="28">
        <f t="shared" ref="AU263" si="1354">+(N263-P263)/(O263-P263)</f>
        <v>0.97484263855481879</v>
      </c>
      <c r="AV263" s="40">
        <f t="shared" ref="AV263" si="1355">+(N263-V263)/(U263-V263)</f>
        <v>0.99411808342366448</v>
      </c>
      <c r="AW263" s="25">
        <f t="shared" ref="AW263" si="1356">LN(N263/C263)</f>
        <v>1.2421147619022079E-2</v>
      </c>
      <c r="AX263" s="28">
        <f t="shared" ref="AX263" si="1357">(N263-L263)/(U263-V263)</f>
        <v>0.22792307084861715</v>
      </c>
      <c r="AY263" s="25">
        <f t="shared" ref="AY263" si="1358">LN(G263/I263)</f>
        <v>1.0278952953186669E-2</v>
      </c>
      <c r="AZ263" s="25">
        <f t="shared" ref="AZ263" si="1359">LN(N263/P263)</f>
        <v>3.0374418458938329E-3</v>
      </c>
      <c r="BA263" s="25">
        <f t="shared" ref="BA263" si="1360">AV262</f>
        <v>1</v>
      </c>
      <c r="BB263" s="25">
        <f t="shared" ref="BB263" si="1361">AR262</f>
        <v>5.6182809558485546E-3</v>
      </c>
      <c r="BC263" s="25">
        <f t="shared" ref="BC263" si="1362">AS262</f>
        <v>5.7514199805308993E-3</v>
      </c>
      <c r="BD263" s="39">
        <f t="shared" ref="BD263" si="1363">IF(AR262&lt;0,1,0)</f>
        <v>0</v>
      </c>
      <c r="BE263" t="str">
        <f t="shared" ref="BE263" si="1364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65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66">IF(B263=3,IF(AV262&lt;0.85,IF(AND(K263&gt;942,AT263&gt;0.9),0.25,1)*IF(AR262&lt;-0.004,1,0.5),0),"")</f>
        <v>0</v>
      </c>
      <c r="BH263" t="str">
        <f t="shared" ref="BH263" si="1367">IF(B263=4,IF(AV262&lt;0.6,IF(AQ263&gt;=0,IF(K263&lt;1018,2,1),0),IF(AV262&gt;0.85,IF(AQ263&lt;=0,-0.5,0),0)),"")</f>
        <v/>
      </c>
      <c r="BI263" t="str">
        <f t="shared" ref="BI263" si="1368">IF(B263=5,IF(AV262&lt;0.4,IF(AQ263&gt; -0.004,1,0),IF(AV262&lt;0.95,IF(AND(AO263&lt;0.85,AT263&lt;0.95,AQ263&gt;0,K263&lt;1115),0.5,0),0)),"")</f>
        <v/>
      </c>
      <c r="BJ263" s="25" t="str">
        <f t="shared" ref="BJ263" si="1369">IF(MAX(BE263:BI263)=0,"",MAX(BE263:BI263)*AR263)</f>
        <v/>
      </c>
    </row>
    <row r="264" spans="1:62" x14ac:dyDescent="0.25">
      <c r="A264" s="1">
        <v>42894</v>
      </c>
      <c r="B264" s="41">
        <f t="shared" si="291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95"/>
        <v>3092.3029350000002</v>
      </c>
      <c r="T264" t="str">
        <f t="shared" ref="T264" si="1370">IF(AVERAGE(N263)&lt;S263,"熊",IF(AVERAGE(N263)&gt;S263,"牛",""))</f>
        <v>牛</v>
      </c>
      <c r="U264">
        <f t="shared" ref="U264" si="1371">MAX(H264,O264)</f>
        <v>3153.2426999999998</v>
      </c>
      <c r="V264">
        <f t="shared" ref="V264" si="1372">MIN(I264,P264)</f>
        <v>3132.8278</v>
      </c>
      <c r="W264" s="40">
        <f t="shared" ref="W264" si="1373">LN(U264/V264)</f>
        <v>6.495304745184235E-3</v>
      </c>
      <c r="X264">
        <f t="shared" ref="X264" si="1374">IF(U264=H264,J264,Q264)</f>
        <v>1443</v>
      </c>
      <c r="Y264">
        <f t="shared" ref="Y264" si="1375">IF(V264=I264,K264,R264)</f>
        <v>1043</v>
      </c>
      <c r="Z264" s="25">
        <f t="shared" ref="Z264" si="1376">(U264-V264)/(C264)</f>
        <v>6.5088767772563975E-3</v>
      </c>
      <c r="AA264" s="25">
        <f t="shared" ref="AA264" si="1377">LN(C264/N263)</f>
        <v>-1.2929747369217627E-3</v>
      </c>
      <c r="AB264" s="25">
        <f t="shared" ref="AB264" si="1378">LN(N264/U264)</f>
        <v>-7.3272071611038471E-4</v>
      </c>
      <c r="AC264" s="25">
        <f t="shared" ref="AC264" si="1379">LN(N264/V264)</f>
        <v>5.7625840290737619E-3</v>
      </c>
      <c r="AD264" s="25">
        <f t="shared" ref="AD264" si="1380">LN(U264/C264)</f>
        <v>5.3332287884759579E-3</v>
      </c>
      <c r="AE264" s="25">
        <f t="shared" ref="AE264" si="1381">LN(V264/C264)</f>
        <v>-1.162075956708405E-3</v>
      </c>
      <c r="AF264" s="25">
        <f t="shared" ref="AF264" si="1382">LN(N264/C264)</f>
        <v>4.6005080723653374E-3</v>
      </c>
      <c r="AG264" s="25">
        <f t="shared" ref="AG264" si="1383">LN(N264/N263)</f>
        <v>3.3075333354437293E-3</v>
      </c>
      <c r="AH264" s="25">
        <f t="shared" ref="AH264" si="1384">LN(D264/C264)</f>
        <v>-2.8635007959472149E-4</v>
      </c>
      <c r="AI264" s="25">
        <f t="shared" ref="AI264" si="1385">LN(E264/C264)</f>
        <v>2.4390686831602664E-4</v>
      </c>
      <c r="AJ264" s="25">
        <f t="shared" ref="AJ264" si="1386">LN(F264/C264)</f>
        <v>7.7200315089491619E-4</v>
      </c>
      <c r="AK264" s="25">
        <f t="shared" ref="AK264" si="1387">+LN(G264/C264)</f>
        <v>2.656210407718477E-3</v>
      </c>
      <c r="AL264" s="25">
        <f t="shared" ref="AL264" si="1388">LN(H264/I264)</f>
        <v>4.0754387258511481E-3</v>
      </c>
      <c r="AM264" s="25">
        <f t="shared" ref="AM264" si="1389">LN(O264/P264)</f>
        <v>5.0214619301782223E-3</v>
      </c>
      <c r="AN264" s="25">
        <f t="shared" ref="AN264" si="1390">LN(L264/G264)</f>
        <v>0</v>
      </c>
      <c r="AO264" s="40">
        <f t="shared" ref="AO264" si="1391">(C264-I264)/(H264-I264)</f>
        <v>0.28472607611557471</v>
      </c>
      <c r="AP264" s="40">
        <f t="shared" ref="AP264" si="1392">(N263-I264)/(H264-I264)</f>
        <v>0.60191344177210393</v>
      </c>
      <c r="AQ264" s="25">
        <f t="shared" ref="AQ264" si="1393">LN(M264/L264)</f>
        <v>-4.7244496071305293E-4</v>
      </c>
      <c r="AR264" s="25">
        <f t="shared" ref="AR264" si="1394">LN(N264/L264)</f>
        <v>1.944297664646995E-3</v>
      </c>
      <c r="AS264" s="25">
        <f t="shared" ref="AS264" si="1395">LN(N264/C264)</f>
        <v>4.6005080723653374E-3</v>
      </c>
      <c r="AT264" s="28">
        <f t="shared" ref="AT264" si="1396">+(G264-I264)/(H264-I264)</f>
        <v>0.93678138458770832</v>
      </c>
      <c r="AU264" s="28">
        <f t="shared" ref="AU264" si="1397">+(N264-P264)/(O264-P264)</f>
        <v>0.85376910511455995</v>
      </c>
      <c r="AV264" s="40">
        <f t="shared" ref="AV264" si="1398">+(N264-V264)/(U264-V264)</f>
        <v>0.88686694522140108</v>
      </c>
      <c r="AW264" s="25">
        <f t="shared" ref="AW264" si="1399">LN(N264/C264)</f>
        <v>4.6005080723653374E-3</v>
      </c>
      <c r="AX264" s="28">
        <f t="shared" ref="AX264" si="1400">(N264-L264)/(U264-V264)</f>
        <v>0.29980063581013461</v>
      </c>
      <c r="AY264" s="25">
        <f t="shared" ref="AY264" si="1401">LN(G264/I264)</f>
        <v>3.8182863644266349E-3</v>
      </c>
      <c r="AZ264" s="25">
        <f t="shared" ref="AZ264" si="1402">LN(N264/P264)</f>
        <v>4.2887412140679036E-3</v>
      </c>
      <c r="BA264" s="25">
        <f t="shared" ref="BA264" si="1403">AV263</f>
        <v>0.99411808342366448</v>
      </c>
      <c r="BB264" s="25">
        <f t="shared" ref="BB264" si="1404">AR263</f>
        <v>3.0374418458938329E-3</v>
      </c>
      <c r="BC264" s="25">
        <f t="shared" ref="BC264" si="1405">AS263</f>
        <v>1.2421147619022079E-2</v>
      </c>
      <c r="BD264" s="39">
        <f t="shared" ref="BD264" si="1406">IF(AR263&lt;0,1,0)</f>
        <v>0</v>
      </c>
      <c r="BE264" t="str">
        <f t="shared" ref="BE264" si="1407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408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409">IF(B264=3,IF(AV263&lt;0.85,IF(AND(K264&gt;942,AT264&gt;0.9),0.25,1)*IF(AR263&lt;-0.004,1,0.5),0),"")</f>
        <v/>
      </c>
      <c r="BH264">
        <f t="shared" ref="BH264" si="1410">IF(B264=4,IF(AV263&lt;0.6,IF(AQ264&gt;=0,IF(K264&lt;1018,2,1),0),IF(AV263&gt;0.85,IF(AQ264&lt;=0,-0.5,0),0)),"")</f>
        <v>-0.5</v>
      </c>
      <c r="BI264" t="str">
        <f t="shared" ref="BI264" si="1411">IF(B264=5,IF(AV263&lt;0.4,IF(AQ264&gt; -0.004,1,0),IF(AV263&lt;0.95,IF(AND(AO264&lt;0.85,AT264&lt;0.95,AQ264&gt;0,K264&lt;1115),0.5,0),0)),"")</f>
        <v/>
      </c>
      <c r="BJ264" s="25">
        <f t="shared" ref="BJ264" si="1412">IF(MAX(BE264:BI264)=0,"",MAX(BE264:BI264)*AR264)</f>
        <v>-9.7214883232349749E-4</v>
      </c>
    </row>
    <row r="265" spans="1:62" x14ac:dyDescent="0.25">
      <c r="A265" s="1">
        <v>42895</v>
      </c>
      <c r="B265" s="41">
        <f t="shared" si="291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95"/>
        <v>3095.8230900000003</v>
      </c>
      <c r="T265" t="str">
        <f t="shared" ref="T265" si="1413">IF(AVERAGE(N264)&lt;S264,"熊",IF(AVERAGE(N264)&gt;S264,"牛",""))</f>
        <v>牛</v>
      </c>
      <c r="U265">
        <f t="shared" ref="U265" si="1414">MAX(H265,O265)</f>
        <v>3165.5722000000001</v>
      </c>
      <c r="V265">
        <f t="shared" ref="V265" si="1415">MIN(I265,P265)</f>
        <v>3146.1451000000002</v>
      </c>
      <c r="W265" s="40">
        <f t="shared" ref="W265" si="1416">LN(U265/V265)</f>
        <v>6.1559035127772771E-3</v>
      </c>
      <c r="X265">
        <f t="shared" ref="X265" si="1417">IF(U265=H265,J265,Q265)</f>
        <v>1026</v>
      </c>
      <c r="Y265">
        <f t="shared" ref="Y265" si="1418">IF(V265=I265,K265,R265)</f>
        <v>930</v>
      </c>
      <c r="Z265" s="25">
        <f t="shared" ref="Z265" si="1419">(U265-V265)/(C265)</f>
        <v>6.1723235099309911E-3</v>
      </c>
      <c r="AA265" s="25">
        <f t="shared" ref="AA265" si="1420">LN(C265/N264)</f>
        <v>-1.1049815406895965E-3</v>
      </c>
      <c r="AB265" s="25">
        <f t="shared" ref="AB265" si="1421">LN(N265/U265)</f>
        <v>-2.158684091139164E-3</v>
      </c>
      <c r="AC265" s="25">
        <f t="shared" ref="AC265" si="1422">LN(N265/V265)</f>
        <v>3.9972194216381408E-3</v>
      </c>
      <c r="AD265" s="25">
        <f t="shared" ref="AD265" si="1423">LN(U265/C265)</f>
        <v>5.7401794910981784E-3</v>
      </c>
      <c r="AE265" s="25">
        <f t="shared" ref="AE265" si="1424">LN(V265/C265)</f>
        <v>-4.1572402167917589E-4</v>
      </c>
      <c r="AF265" s="25">
        <f t="shared" ref="AF265" si="1425">LN(N265/C265)</f>
        <v>3.5814953999589415E-3</v>
      </c>
      <c r="AG265" s="25">
        <f t="shared" ref="AG265" si="1426">LN(N265/N264)</f>
        <v>2.4765138592693949E-3</v>
      </c>
      <c r="AH265" s="25">
        <f t="shared" ref="AH265" si="1427">LN(D265/C265)</f>
        <v>-1.7061558341231774E-5</v>
      </c>
      <c r="AI265" s="25">
        <f t="shared" ref="AI265" si="1428">LN(E265/C265)</f>
        <v>1.5238490646595085E-3</v>
      </c>
      <c r="AJ265" s="25">
        <f t="shared" ref="AJ265" si="1429">LN(F265/C265)</f>
        <v>1.6908585028571376E-3</v>
      </c>
      <c r="AK265" s="25">
        <f t="shared" ref="AK265" si="1430">+LN(G265/C265)</f>
        <v>1.5868813546441873E-3</v>
      </c>
      <c r="AL265" s="25">
        <f t="shared" ref="AL265" si="1431">LN(H265/I265)</f>
        <v>6.1559035127772771E-3</v>
      </c>
      <c r="AM265" s="25">
        <f t="shared" ref="AM265" si="1432">LN(O265/P265)</f>
        <v>4.5504044068987396E-3</v>
      </c>
      <c r="AN265" s="25">
        <f t="shared" ref="AN265" si="1433">LN(L265/G265)</f>
        <v>0</v>
      </c>
      <c r="AO265" s="40">
        <f t="shared" ref="AO265" si="1434">(C265-I265)/(H265-I265)</f>
        <v>6.7338923462583217E-2</v>
      </c>
      <c r="AP265" s="40">
        <f t="shared" ref="AP265" si="1435">(N264-I265)/(H265-I265)</f>
        <v>0.24645984217922592</v>
      </c>
      <c r="AQ265" s="25">
        <f t="shared" ref="AQ265" si="1436">LN(M265/L265)</f>
        <v>-8.5112845819170651E-4</v>
      </c>
      <c r="AR265" s="25">
        <f t="shared" ref="AR265" si="1437">LN(N265/L265)</f>
        <v>1.9946140453148456E-3</v>
      </c>
      <c r="AS265" s="25">
        <f t="shared" ref="AS265" si="1438">LN(N265/C265)</f>
        <v>3.5814953999589415E-3</v>
      </c>
      <c r="AT265" s="28">
        <f t="shared" ref="AT265" si="1439">+(G265-I265)/(H265-I265)</f>
        <v>0.3246392925346489</v>
      </c>
      <c r="AU265" s="28">
        <f t="shared" ref="AU265" si="1440">+(N265-P265)/(O265-P265)</f>
        <v>0.8667488989240113</v>
      </c>
      <c r="AV265" s="40">
        <f t="shared" ref="AV265" si="1441">+(N265-V265)/(U265-V265)</f>
        <v>0.64863000653724612</v>
      </c>
      <c r="AW265" s="25">
        <f t="shared" ref="AW265" si="1442">LN(N265/C265)</f>
        <v>3.5814953999589415E-3</v>
      </c>
      <c r="AX265" s="28">
        <f t="shared" ref="AX265" si="1443">(N265-L265)/(U265-V265)</f>
        <v>0.32399071400259727</v>
      </c>
      <c r="AY265" s="25">
        <f t="shared" ref="AY265" si="1444">LN(G265/I265)</f>
        <v>2.0026053763233255E-3</v>
      </c>
      <c r="AZ265" s="25">
        <f t="shared" ref="AZ265" si="1445">LN(N265/P265)</f>
        <v>3.9452524123182193E-3</v>
      </c>
      <c r="BA265" s="25">
        <f t="shared" ref="BA265" si="1446">AV264</f>
        <v>0.88686694522140108</v>
      </c>
      <c r="BB265" s="25">
        <f t="shared" ref="BB265" si="1447">AR264</f>
        <v>1.944297664646995E-3</v>
      </c>
      <c r="BC265" s="25">
        <f t="shared" ref="BC265" si="1448">AS264</f>
        <v>4.6005080723653374E-3</v>
      </c>
      <c r="BD265" s="39">
        <f t="shared" ref="BD265" si="1449">IF(AR264&lt;0,1,0)</f>
        <v>0</v>
      </c>
      <c r="BE265" t="str">
        <f t="shared" ref="BE265" si="1450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51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52">IF(B265=3,IF(AV264&lt;0.85,IF(AND(K265&gt;942,AT265&gt;0.9),0.25,1)*IF(AR264&lt;-0.004,1,0.5),0),"")</f>
        <v/>
      </c>
      <c r="BH265" t="str">
        <f t="shared" ref="BH265" si="1453">IF(B265=4,IF(AV264&lt;0.6,IF(AQ265&gt;=0,IF(K265&lt;1018,2,1),0),IF(AV264&gt;0.85,IF(AQ265&lt;=0,-0.5,0),0)),"")</f>
        <v/>
      </c>
      <c r="BI265">
        <f t="shared" ref="BI265" si="1454">IF(B265=5,IF(AV264&lt;0.4,IF(AQ265&gt; -0.004,1,0),IF(AV264&lt;0.95,IF(AND(AO265&lt;0.85,AT265&lt;0.95,AQ265&gt;0,K265&lt;1115),0.5,0),0)),"")</f>
        <v>0</v>
      </c>
      <c r="BJ265" s="25" t="str">
        <f t="shared" ref="BJ265" si="1455">IF(MAX(BE265:BI265)=0,"",MAX(BE265:BI265)*AR265)</f>
        <v/>
      </c>
    </row>
    <row r="266" spans="1:62" x14ac:dyDescent="0.25">
      <c r="A266" s="1">
        <v>42898</v>
      </c>
      <c r="B266" s="41">
        <f t="shared" si="291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95"/>
        <v>3101.1498949999996</v>
      </c>
      <c r="T266" t="str">
        <f t="shared" ref="T266" si="1456">IF(AVERAGE(N265)&lt;S265,"熊",IF(AVERAGE(N265)&gt;S265,"牛",""))</f>
        <v>牛</v>
      </c>
      <c r="U266">
        <f t="shared" ref="U266" si="1457">MAX(H266,O266)</f>
        <v>3164.95</v>
      </c>
      <c r="V266">
        <f t="shared" ref="V266" si="1458">MIN(I266,P266)</f>
        <v>3135.36</v>
      </c>
      <c r="W266" s="40">
        <f t="shared" ref="W266" si="1459">LN(U266/V266)</f>
        <v>9.3932576550251543E-3</v>
      </c>
      <c r="X266">
        <f t="shared" ref="X266" si="1460">IF(U266=H266,J266,Q266)</f>
        <v>1009</v>
      </c>
      <c r="Y266">
        <f t="shared" ref="Y266" si="1461">IF(V266=I266,K266,R266)</f>
        <v>1453</v>
      </c>
      <c r="Z266" s="25">
        <f t="shared" ref="Z266" si="1462">(U266-V266)/(C266)</f>
        <v>9.3950824252583536E-3</v>
      </c>
      <c r="AA266" s="25">
        <f t="shared" ref="AA266" si="1463">LN(C266/N265)</f>
        <v>-2.925084779889417E-3</v>
      </c>
      <c r="AB266" s="25">
        <f t="shared" ref="AB266" si="1464">LN(N266/U266)</f>
        <v>-7.9558598938232594E-3</v>
      </c>
      <c r="AC266" s="25">
        <f t="shared" ref="AC266" si="1465">LN(N266/V266)</f>
        <v>1.4373977612019005E-3</v>
      </c>
      <c r="AD266" s="25">
        <f t="shared" ref="AD266" si="1466">LN(U266/C266)</f>
        <v>4.8871974090394874E-3</v>
      </c>
      <c r="AE266" s="25">
        <f t="shared" ref="AE266" si="1467">LN(V266/C266)</f>
        <v>-4.5060602459855385E-3</v>
      </c>
      <c r="AF266" s="25">
        <f t="shared" ref="AF266" si="1468">LN(N266/C266)</f>
        <v>-3.06866248478366E-3</v>
      </c>
      <c r="AG266" s="25">
        <f t="shared" ref="AG266" si="1469">LN(N266/N265)</f>
        <v>-5.9937472646730394E-3</v>
      </c>
      <c r="AH266" s="25">
        <f t="shared" ref="AH266" si="1470">LN(D266/C266)</f>
        <v>-4.2237575873539982E-4</v>
      </c>
      <c r="AI266" s="25">
        <f t="shared" ref="AI266" si="1471">LN(E266/C266)</f>
        <v>6.5068109559731496E-4</v>
      </c>
      <c r="AJ266" s="25">
        <f t="shared" ref="AJ266" si="1472">LN(F266/C266)</f>
        <v>1.8018251521752383E-3</v>
      </c>
      <c r="AK266" s="25">
        <f t="shared" ref="AK266" si="1473">+LN(G266/C266)</f>
        <v>-1.4075536789079773E-3</v>
      </c>
      <c r="AL266" s="25">
        <f t="shared" ref="AL266" si="1474">LN(H266/I266)</f>
        <v>6.5936743305013059E-3</v>
      </c>
      <c r="AM266" s="25">
        <f t="shared" ref="AM266" si="1475">LN(O266/P266)</f>
        <v>4.9599946428019624E-3</v>
      </c>
      <c r="AN266" s="25">
        <f t="shared" ref="AN266" si="1476">LN(L266/G266)</f>
        <v>-5.9793586693149346E-4</v>
      </c>
      <c r="AO266" s="40">
        <f t="shared" ref="AO266" si="1477">(C266-I266)/(H266-I266)</f>
        <v>0.25817307692307506</v>
      </c>
      <c r="AP266" s="40">
        <f t="shared" ref="AP266" si="1478">(N265-I266)/(H266-I266)</f>
        <v>0.7017355769230742</v>
      </c>
      <c r="AQ266" s="25">
        <f t="shared" ref="AQ266" si="1479">LN(M266/L266)</f>
        <v>3.1173458279604968E-4</v>
      </c>
      <c r="AR266" s="25">
        <f t="shared" ref="AR266" si="1480">LN(N266/L266)</f>
        <v>-1.0631729389441744E-3</v>
      </c>
      <c r="AS266" s="25">
        <f t="shared" ref="AS266" si="1481">LN(N266/C266)</f>
        <v>-3.06866248478366E-3</v>
      </c>
      <c r="AT266" s="28">
        <f t="shared" ref="AT266" si="1482">+(G266-I266)/(H266-I266)</f>
        <v>4.5192307692310911E-2</v>
      </c>
      <c r="AU266" s="28">
        <f t="shared" ref="AU266" si="1483">+(N266-P266)/(O266-P266)</f>
        <v>0.28928800513148512</v>
      </c>
      <c r="AV266" s="40">
        <f t="shared" ref="AV266" si="1484">+(N266-V266)/(U266-V266)</f>
        <v>0.15241635687731703</v>
      </c>
      <c r="AW266" s="25">
        <f t="shared" ref="AW266" si="1485">LN(N266/C266)</f>
        <v>-3.06866248478366E-3</v>
      </c>
      <c r="AX266" s="28">
        <f t="shared" ref="AX266" si="1486">(N266-L266)/(U266-V266)</f>
        <v>-0.11287597161203719</v>
      </c>
      <c r="AY266" s="25">
        <f t="shared" ref="AY266" si="1487">LN(G266/I266)</f>
        <v>2.9892324255389134E-4</v>
      </c>
      <c r="AZ266" s="25">
        <f t="shared" ref="AZ266" si="1488">LN(N266/P266)</f>
        <v>1.4373977612019005E-3</v>
      </c>
      <c r="BA266" s="25">
        <f t="shared" ref="BA266" si="1489">AV265</f>
        <v>0.64863000653724612</v>
      </c>
      <c r="BB266" s="25">
        <f t="shared" ref="BB266" si="1490">AR265</f>
        <v>1.9946140453148456E-3</v>
      </c>
      <c r="BC266" s="25">
        <f t="shared" ref="BC266" si="1491">AS265</f>
        <v>3.5814953999589415E-3</v>
      </c>
      <c r="BD266" s="39">
        <f t="shared" ref="BD266" si="1492">IF(AR265&lt;0,1,0)</f>
        <v>0</v>
      </c>
      <c r="BE266" t="str">
        <f t="shared" ref="BE266" si="1493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94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95">IF(B266=3,IF(AV265&lt;0.85,IF(AND(K266&gt;942,AT266&gt;0.9),0.25,1)*IF(AR265&lt;-0.004,1,0.5),0),"")</f>
        <v/>
      </c>
      <c r="BH266" t="str">
        <f t="shared" ref="BH266" si="1496">IF(B266=4,IF(AV265&lt;0.6,IF(AQ266&gt;=0,IF(K266&lt;1018,2,1),0),IF(AV265&gt;0.85,IF(AQ266&lt;=0,-0.5,0),0)),"")</f>
        <v/>
      </c>
      <c r="BI266" t="str">
        <f t="shared" ref="BI266" si="1497">IF(B266=5,IF(AV265&lt;0.4,IF(AQ266&gt; -0.004,1,0),IF(AV265&lt;0.95,IF(AND(AO266&lt;0.85,AT266&lt;0.95,AQ266&gt;0,K266&lt;1115),0.5,0),0)),"")</f>
        <v/>
      </c>
      <c r="BJ266" s="25" t="str">
        <f t="shared" ref="BJ266" si="1498">IF(MAX(BE266:BI266)=0,"",MAX(BE266:BI266)*AR266)</f>
        <v/>
      </c>
    </row>
    <row r="267" spans="1:62" x14ac:dyDescent="0.25">
      <c r="A267" s="1">
        <v>42899</v>
      </c>
      <c r="B267" s="41">
        <f t="shared" si="291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95"/>
        <v>3105.0798950000003</v>
      </c>
      <c r="T267" t="str">
        <f t="shared" ref="T267" si="1499">IF(AVERAGE(N266)&lt;S266,"熊",IF(AVERAGE(N266)&gt;S266,"牛",""))</f>
        <v>牛</v>
      </c>
      <c r="U267">
        <f t="shared" ref="U267" si="1500">MAX(H267,O267)</f>
        <v>3155.74</v>
      </c>
      <c r="V267">
        <f t="shared" ref="V267" si="1501">MIN(I267,P267)</f>
        <v>3131.06</v>
      </c>
      <c r="W267" s="40">
        <f t="shared" ref="W267" si="1502">LN(U267/V267)</f>
        <v>7.8514114596904567E-3</v>
      </c>
      <c r="X267">
        <f t="shared" ref="X267" si="1503">IF(U267=H267,J267,Q267)</f>
        <v>1408</v>
      </c>
      <c r="Y267">
        <f t="shared" ref="Y267" si="1504">IF(V267=I267,K267,R267)</f>
        <v>948</v>
      </c>
      <c r="Z267" s="25">
        <f t="shared" ref="Z267" si="1505">(U267-V267)/(C267)</f>
        <v>7.8749202297383018E-3</v>
      </c>
      <c r="AA267" s="25">
        <f t="shared" ref="AA267" si="1506">LN(C267/N266)</f>
        <v>-1.8712538553911184E-3</v>
      </c>
      <c r="AB267" s="25">
        <f t="shared" ref="AB267" si="1507">LN(N267/U267)</f>
        <v>-6.3396668726604011E-4</v>
      </c>
      <c r="AC267" s="25">
        <f t="shared" ref="AC267" si="1508">LN(N267/V267)</f>
        <v>7.2174447724244941E-3</v>
      </c>
      <c r="AD267" s="25">
        <f t="shared" ref="AD267" si="1509">LN(U267/C267)</f>
        <v>6.9128728931612815E-3</v>
      </c>
      <c r="AE267" s="25">
        <f t="shared" ref="AE267" si="1510">LN(V267/C267)</f>
        <v>-9.3853856652908617E-4</v>
      </c>
      <c r="AF267" s="25">
        <f t="shared" ref="AF267" si="1511">LN(N267/C267)</f>
        <v>6.2789062058952296E-3</v>
      </c>
      <c r="AG267" s="25">
        <f t="shared" ref="AG267" si="1512">LN(N267/N266)</f>
        <v>4.4076523505042677E-3</v>
      </c>
      <c r="AH267" s="25">
        <f t="shared" ref="AH267" si="1513">LN(D267/C267)</f>
        <v>1.1167213074059847E-4</v>
      </c>
      <c r="AI267" s="25">
        <f t="shared" ref="AI267" si="1514">LN(E267/C267)</f>
        <v>1.527231401347977E-3</v>
      </c>
      <c r="AJ267" s="25">
        <f t="shared" ref="AJ267" si="1515">LN(F267/C267)</f>
        <v>1.0428510640919863E-3</v>
      </c>
      <c r="AK267" s="25">
        <f t="shared" ref="AK267" si="1516">+LN(G267/C267)</f>
        <v>5.3049846993107911E-3</v>
      </c>
      <c r="AL267" s="25">
        <f t="shared" ref="AL267" si="1517">LN(H267/I267)</f>
        <v>6.5037515065151036E-3</v>
      </c>
      <c r="AM267" s="25">
        <f t="shared" ref="AM267" si="1518">LN(O267/P267)</f>
        <v>3.2247239639799901E-3</v>
      </c>
      <c r="AN267" s="25">
        <f t="shared" ref="AN267" si="1519">LN(L267/G267)</f>
        <v>9.4221261953223595E-4</v>
      </c>
      <c r="AO267" s="40">
        <f t="shared" ref="AO267" si="1520">(C267-I267)/(H267-I267)</f>
        <v>0.14390602055800675</v>
      </c>
      <c r="AP267" s="40">
        <f t="shared" ref="AP267" si="1521">(N266-I267)/(H267-I267)</f>
        <v>0.4312285854136082</v>
      </c>
      <c r="AQ267" s="25">
        <f t="shared" ref="AQ267" si="1522">LN(M267/L267)</f>
        <v>-1.0120414753830988E-3</v>
      </c>
      <c r="AR267" s="25">
        <f t="shared" ref="AR267" si="1523">LN(N267/L267)</f>
        <v>3.170888705251164E-5</v>
      </c>
      <c r="AS267" s="25">
        <f t="shared" ref="AS267" si="1524">LN(N267/C267)</f>
        <v>6.2789062058952296E-3</v>
      </c>
      <c r="AT267" s="28">
        <f t="shared" ref="AT267" si="1525">+(G267-I267)/(H267-I267)</f>
        <v>0.95986294664710159</v>
      </c>
      <c r="AU267" s="28">
        <f t="shared" ref="AU267" si="1526">+(N267-P267)/(O267-P267)</f>
        <v>0.80314960629920973</v>
      </c>
      <c r="AV267" s="40">
        <f t="shared" ref="AV267" si="1527">+(N267-V267)/(U267-V267)</f>
        <v>0.91896272285251157</v>
      </c>
      <c r="AW267" s="25">
        <f t="shared" ref="AW267" si="1528">LN(N267/C267)</f>
        <v>6.2789062058952296E-3</v>
      </c>
      <c r="AX267" s="28">
        <f t="shared" ref="AX267" si="1529">(N267-L267)/(U267-V267)</f>
        <v>4.0518638573707336E-3</v>
      </c>
      <c r="AY267" s="25">
        <f t="shared" ref="AY267" si="1530">LN(G267/I267)</f>
        <v>6.2435232658397235E-3</v>
      </c>
      <c r="AZ267" s="25">
        <f t="shared" ref="AZ267" si="1531">LN(N267/P267)</f>
        <v>2.5907572767141437E-3</v>
      </c>
      <c r="BA267" s="25">
        <f t="shared" ref="BA267" si="1532">AV266</f>
        <v>0.15241635687731703</v>
      </c>
      <c r="BB267" s="25">
        <f t="shared" ref="BB267" si="1533">AR266</f>
        <v>-1.0631729389441744E-3</v>
      </c>
      <c r="BC267" s="25">
        <f t="shared" ref="BC267" si="1534">AS266</f>
        <v>-3.06866248478366E-3</v>
      </c>
      <c r="BD267" s="39">
        <f t="shared" ref="BD267" si="1535">IF(AR266&lt;0,1,0)</f>
        <v>1</v>
      </c>
      <c r="BE267">
        <f t="shared" ref="BE267" si="1536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537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538">IF(B267=3,IF(AV266&lt;0.85,IF(AND(K267&gt;942,AT267&gt;0.9),0.25,1)*IF(AR266&lt;-0.004,1,0.5),0),"")</f>
        <v/>
      </c>
      <c r="BH267" t="str">
        <f t="shared" ref="BH267" si="1539">IF(B267=4,IF(AV266&lt;0.6,IF(AQ267&gt;=0,IF(K267&lt;1018,2,1),0),IF(AV266&gt;0.85,IF(AQ267&lt;=0,-0.5,0),0)),"")</f>
        <v/>
      </c>
      <c r="BI267" t="str">
        <f t="shared" ref="BI267" si="1540">IF(B267=5,IF(AV266&lt;0.4,IF(AQ267&gt; -0.004,1,0),IF(AV266&lt;0.95,IF(AND(AO267&lt;0.85,AT267&lt;0.95,AQ267&gt;0,K267&lt;1115),0.5,0),0)),"")</f>
        <v/>
      </c>
      <c r="BJ267" s="25">
        <f t="shared" ref="BJ267" si="1541">IF(MAX(BE267:BI267)=0,"",MAX(BE267:BI267)*AR267)</f>
        <v>3.170888705251164E-5</v>
      </c>
    </row>
    <row r="268" spans="1:62" x14ac:dyDescent="0.25">
      <c r="A268" s="1">
        <v>42900</v>
      </c>
      <c r="B268" s="41">
        <f t="shared" si="291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95"/>
        <v>3108.622895</v>
      </c>
      <c r="T268" t="str">
        <f t="shared" ref="T268" si="1542">IF(AVERAGE(N267)&lt;S267,"熊",IF(AVERAGE(N267)&gt;S267,"牛",""))</f>
        <v>牛</v>
      </c>
      <c r="U268">
        <f t="shared" ref="U268" si="1543">MAX(H268,O268)</f>
        <v>3149.1473000000001</v>
      </c>
      <c r="V268">
        <f t="shared" ref="V268" si="1544">MIN(I268,P268)</f>
        <v>3125.3546000000001</v>
      </c>
      <c r="W268" s="40">
        <f t="shared" ref="W268" si="1545">LN(U268/V268)</f>
        <v>7.5839690285101242E-3</v>
      </c>
      <c r="X268">
        <f t="shared" ref="X268" si="1546">IF(U268=H268,J268,Q268)</f>
        <v>942</v>
      </c>
      <c r="Y268">
        <f t="shared" ref="Y268" si="1547">IF(V268=I268,K268,R268)</f>
        <v>1420</v>
      </c>
      <c r="Z268" s="25">
        <f t="shared" ref="Z268" si="1548">(U268-V268)/(C268)</f>
        <v>7.5610439730159412E-3</v>
      </c>
      <c r="AA268" s="25">
        <f t="shared" ref="AA268" si="1549">LN(C268/N267)</f>
        <v>-2.2195115268373779E-3</v>
      </c>
      <c r="AB268" s="25">
        <f t="shared" ref="AB268" si="1550">LN(N268/U268)</f>
        <v>-5.957349417769992E-3</v>
      </c>
      <c r="AC268" s="25">
        <f t="shared" ref="AC268" si="1551">LN(N268/V268)</f>
        <v>1.6266196107401058E-3</v>
      </c>
      <c r="AD268" s="25">
        <f t="shared" ref="AD268" si="1552">LN(U268/C268)</f>
        <v>7.6217916652756537E-4</v>
      </c>
      <c r="AE268" s="25">
        <f t="shared" ref="AE268" si="1553">LN(V268/C268)</f>
        <v>-6.8217898619825868E-3</v>
      </c>
      <c r="AF268" s="25">
        <f t="shared" ref="AF268" si="1554">LN(N268/C268)</f>
        <v>-5.1951702512423887E-3</v>
      </c>
      <c r="AG268" s="25">
        <f t="shared" ref="AG268" si="1555">LN(N268/N267)</f>
        <v>-7.4146817780797927E-3</v>
      </c>
      <c r="AH268" s="25">
        <f t="shared" ref="AH268" si="1556">LN(D268/C268)</f>
        <v>-3.480706421792492E-4</v>
      </c>
      <c r="AI268" s="25">
        <f t="shared" ref="AI268" si="1557">LN(E268/C268)</f>
        <v>-5.4823990287101423E-4</v>
      </c>
      <c r="AJ268" s="25">
        <f t="shared" ref="AJ268" si="1558">LN(F268/C268)</f>
        <v>5.7153796572550835E-4</v>
      </c>
      <c r="AK268" s="25">
        <f t="shared" ref="AK268" si="1559">+LN(G268/C268)</f>
        <v>-3.639189423091025E-3</v>
      </c>
      <c r="AL268" s="25">
        <f t="shared" ref="AL268" si="1560">LN(H268/I268)</f>
        <v>4.7692459230750817E-3</v>
      </c>
      <c r="AM268" s="25">
        <f t="shared" ref="AM268" si="1561">LN(O268/P268)</f>
        <v>3.3877579946656527E-3</v>
      </c>
      <c r="AN268" s="25">
        <f t="shared" ref="AN268" si="1562">LN(L268/G268)</f>
        <v>0</v>
      </c>
      <c r="AO268" s="40">
        <f t="shared" ref="AO268" si="1563">(C268-I268)/(H268-I268)</f>
        <v>0.83986838680397113</v>
      </c>
      <c r="AP268" s="40">
        <f t="shared" ref="AP268" si="1564">(N267-I268)/(H268-I268)</f>
        <v>1.3065212603364902</v>
      </c>
      <c r="AQ268" s="25">
        <f t="shared" ref="AQ268" si="1565">LN(M268/L268)</f>
        <v>-7.7613968436782707E-4</v>
      </c>
      <c r="AR268" s="25">
        <f t="shared" ref="AR268" si="1566">LN(N268/L268)</f>
        <v>-1.555980828151255E-3</v>
      </c>
      <c r="AS268" s="25">
        <f t="shared" ref="AS268" si="1567">LN(N268/C268)</f>
        <v>-5.1951702512423887E-3</v>
      </c>
      <c r="AT268" s="28">
        <f t="shared" ref="AT268" si="1568">+(G268-I268)/(H268-I268)</f>
        <v>7.6965688466476168E-2</v>
      </c>
      <c r="AU268" s="28">
        <f t="shared" ref="AU268" si="1569">+(N268-P268)/(O268-P268)</f>
        <v>0.47972355009947115</v>
      </c>
      <c r="AV268" s="40">
        <f t="shared" ref="AV268" si="1570">+(N268-V268)/(U268-V268)</f>
        <v>0.21384290139412498</v>
      </c>
      <c r="AW268" s="25">
        <f t="shared" ref="AW268" si="1571">LN(N268/C268)</f>
        <v>-5.1951702512423887E-3</v>
      </c>
      <c r="AX268" s="28">
        <f t="shared" ref="AX268" si="1572">(N268-L268)/(U268-V268)</f>
        <v>-0.20488216974113296</v>
      </c>
      <c r="AY268" s="25">
        <f t="shared" ref="AY268" si="1573">LN(G268/I268)</f>
        <v>3.6787733345643918E-4</v>
      </c>
      <c r="AZ268" s="25">
        <f t="shared" ref="AZ268" si="1574">LN(N268/P268)</f>
        <v>1.6266196107401058E-3</v>
      </c>
      <c r="BA268" s="25">
        <f t="shared" ref="BA268" si="1575">AV267</f>
        <v>0.91896272285251157</v>
      </c>
      <c r="BB268" s="25">
        <f t="shared" ref="BB268" si="1576">AR267</f>
        <v>3.170888705251164E-5</v>
      </c>
      <c r="BC268" s="25">
        <f t="shared" ref="BC268" si="1577">AS267</f>
        <v>6.2789062058952296E-3</v>
      </c>
      <c r="BD268" s="39">
        <f t="shared" ref="BD268" si="1578">IF(AR267&lt;0,1,0)</f>
        <v>0</v>
      </c>
      <c r="BE268" t="str">
        <f t="shared" ref="BE268" si="1579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80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81">IF(B268=3,IF(AV267&lt;0.85,IF(AND(K268&gt;942,AT268&gt;0.9),0.25,1)*IF(AR267&lt;-0.004,1,0.5),0),"")</f>
        <v>0</v>
      </c>
      <c r="BH268" t="str">
        <f t="shared" ref="BH268" si="1582">IF(B268=4,IF(AV267&lt;0.6,IF(AQ268&gt;=0,IF(K268&lt;1018,2,1),0),IF(AV267&gt;0.85,IF(AQ268&lt;=0,-0.5,0),0)),"")</f>
        <v/>
      </c>
      <c r="BI268" t="str">
        <f t="shared" ref="BI268" si="1583">IF(B268=5,IF(AV267&lt;0.4,IF(AQ268&gt; -0.004,1,0),IF(AV267&lt;0.95,IF(AND(AO268&lt;0.85,AT268&lt;0.95,AQ268&gt;0,K268&lt;1115),0.5,0),0)),"")</f>
        <v/>
      </c>
      <c r="BJ268" s="25" t="str">
        <f t="shared" ref="BJ268" si="1584">IF(MAX(BE268:BI268)=0,"",MAX(BE268:BI268)*AR268)</f>
        <v/>
      </c>
    </row>
    <row r="269" spans="1:62" x14ac:dyDescent="0.25">
      <c r="A269" s="1">
        <v>42901</v>
      </c>
      <c r="B269" s="41">
        <f t="shared" si="291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95"/>
        <v>3110.5946400000003</v>
      </c>
      <c r="T269" t="str">
        <f t="shared" ref="T269" si="1585">IF(AVERAGE(N268)&lt;S268,"熊",IF(AVERAGE(N268)&gt;S268,"牛",""))</f>
        <v>牛</v>
      </c>
      <c r="U269">
        <f t="shared" ref="U269" si="1586">MAX(H269,O269)</f>
        <v>3137.58</v>
      </c>
      <c r="V269">
        <f t="shared" ref="V269" si="1587">MIN(I269,P269)</f>
        <v>3117.27</v>
      </c>
      <c r="W269" s="40">
        <f t="shared" ref="W269" si="1588">LN(U269/V269)</f>
        <v>6.4941833553647538E-3</v>
      </c>
      <c r="X269">
        <f t="shared" ref="X269" si="1589">IF(U269=H269,J269,Q269)</f>
        <v>942</v>
      </c>
      <c r="Y269">
        <f t="shared" ref="Y269" si="1590">IF(V269=I269,K269,R269)</f>
        <v>1018</v>
      </c>
      <c r="Z269" s="25">
        <f t="shared" ref="Z269" si="1591">(U269-V269)/(C269)</f>
        <v>6.49799397231872E-3</v>
      </c>
      <c r="AA269" s="25">
        <f t="shared" ref="AA269" si="1592">LN(C269/N268)</f>
        <v>-1.5545023948290361E-3</v>
      </c>
      <c r="AB269" s="25">
        <f t="shared" ref="AB269" si="1593">LN(N269/U269)</f>
        <v>-1.6267790498732237E-3</v>
      </c>
      <c r="AC269" s="25">
        <f t="shared" ref="AC269" si="1594">LN(N269/V269)</f>
        <v>4.8674043054915067E-3</v>
      </c>
      <c r="AD269" s="25">
        <f t="shared" ref="AD269" si="1595">LN(U269/C269)</f>
        <v>3.8319361739860844E-3</v>
      </c>
      <c r="AE269" s="25">
        <f t="shared" ref="AE269" si="1596">LN(V269/C269)</f>
        <v>-2.6622471813786126E-3</v>
      </c>
      <c r="AF269" s="25">
        <f t="shared" ref="AF269" si="1597">LN(N269/C269)</f>
        <v>2.2051571241128456E-3</v>
      </c>
      <c r="AG269" s="25">
        <f t="shared" ref="AG269" si="1598">LN(N269/N268)</f>
        <v>6.5065472928387338E-4</v>
      </c>
      <c r="AH269" s="25">
        <f t="shared" ref="AH269" si="1599">LN(D269/C269)</f>
        <v>7.6116891070020091E-4</v>
      </c>
      <c r="AI269" s="25">
        <f t="shared" ref="AI269" si="1600">LN(E269/C269)</f>
        <v>2.4860452431155976E-3</v>
      </c>
      <c r="AJ269" s="25">
        <f t="shared" ref="AJ269" si="1601">LN(F269/C269)</f>
        <v>3.5450497503527103E-3</v>
      </c>
      <c r="AK269" s="25">
        <f t="shared" ref="AK269" si="1602">+LN(G269/C269)</f>
        <v>3.4867448072079286E-4</v>
      </c>
      <c r="AL269" s="25">
        <f t="shared" ref="AL269" si="1603">LN(H269/I269)</f>
        <v>6.4941833553647538E-3</v>
      </c>
      <c r="AM269" s="25">
        <f t="shared" ref="AM269" si="1604">LN(O269/P269)</f>
        <v>3.3155236985245471E-3</v>
      </c>
      <c r="AN269" s="25">
        <f t="shared" ref="AN269" si="1605">LN(L269/G269)</f>
        <v>3.5175012034388488E-4</v>
      </c>
      <c r="AO269" s="40">
        <f t="shared" ref="AO269" si="1606">(C269-I269)/(H269-I269)</f>
        <v>0.40915805022156415</v>
      </c>
      <c r="AP269" s="40">
        <f t="shared" ref="AP269" si="1607">(N268-I269)/(H269-I269)</f>
        <v>0.64857213195471008</v>
      </c>
      <c r="AQ269" s="25">
        <f t="shared" ref="AQ269" si="1608">LN(M269/L269)</f>
        <v>6.2005793455399325E-4</v>
      </c>
      <c r="AR269" s="25">
        <f t="shared" ref="AR269" si="1609">LN(N269/L269)</f>
        <v>1.5047325230482147E-3</v>
      </c>
      <c r="AS269" s="25">
        <f t="shared" ref="AS269" si="1610">LN(N269/C269)</f>
        <v>2.2051571241128456E-3</v>
      </c>
      <c r="AT269" s="28">
        <f t="shared" ref="AT269" si="1611">+(G269-I269)/(H269-I269)</f>
        <v>0.46282619399311259</v>
      </c>
      <c r="AU269" s="28">
        <f t="shared" ref="AU269" si="1612">+(N269-P269)/(O269-P269)</f>
        <v>0.66859344894026795</v>
      </c>
      <c r="AV269" s="40">
        <f t="shared" ref="AV269" si="1613">+(N269-V269)/(U269-V269)</f>
        <v>0.74889217134416919</v>
      </c>
      <c r="AW269" s="25">
        <f t="shared" ref="AW269" si="1614">LN(N269/C269)</f>
        <v>2.2051571241128456E-3</v>
      </c>
      <c r="AX269" s="28">
        <f t="shared" ref="AX269" si="1615">(N269-L269)/(U269-V269)</f>
        <v>0.23190546528803788</v>
      </c>
      <c r="AY269" s="25">
        <f t="shared" ref="AY269" si="1616">LN(G269/I269)</f>
        <v>3.0109216620994449E-3</v>
      </c>
      <c r="AZ269" s="25">
        <f t="shared" ref="AZ269" si="1617">LN(N269/P269)</f>
        <v>2.2179548307640195E-3</v>
      </c>
      <c r="BA269" s="25">
        <f t="shared" ref="BA269" si="1618">AV268</f>
        <v>0.21384290139412498</v>
      </c>
      <c r="BB269" s="25">
        <f t="shared" ref="BB269" si="1619">AR268</f>
        <v>-1.555980828151255E-3</v>
      </c>
      <c r="BC269" s="25">
        <f t="shared" ref="BC269" si="1620">AS268</f>
        <v>-5.1951702512423887E-3</v>
      </c>
      <c r="BD269" s="39">
        <f t="shared" ref="BD269" si="1621">IF(AR268&lt;0,1,0)</f>
        <v>1</v>
      </c>
      <c r="BE269" t="str">
        <f t="shared" ref="BE269" si="1622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623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624">IF(B269=3,IF(AV268&lt;0.85,IF(AND(K269&gt;942,AT269&gt;0.9),0.25,1)*IF(AR268&lt;-0.004,1,0.5),0),"")</f>
        <v/>
      </c>
      <c r="BH269">
        <f t="shared" ref="BH269" si="1625">IF(B269=4,IF(AV268&lt;0.6,IF(AQ269&gt;=0,IF(K269&lt;1018,2,1),0),IF(AV268&gt;0.85,IF(AQ269&lt;=0,-0.5,0),0)),"")</f>
        <v>1</v>
      </c>
      <c r="BI269" t="str">
        <f t="shared" ref="BI269" si="1626">IF(B269=5,IF(AV268&lt;0.4,IF(AQ269&gt; -0.004,1,0),IF(AV268&lt;0.95,IF(AND(AO269&lt;0.85,AT269&lt;0.95,AQ269&gt;0,K269&lt;1115),0.5,0),0)),"")</f>
        <v/>
      </c>
      <c r="BJ269" s="25">
        <f t="shared" ref="BJ269" si="1627">IF(MAX(BE269:BI269)=0,"",MAX(BE269:BI269)*AR269)</f>
        <v>1.5047325230482147E-3</v>
      </c>
    </row>
    <row r="270" spans="1:62" x14ac:dyDescent="0.25">
      <c r="A270" s="1">
        <v>42902</v>
      </c>
      <c r="B270" s="41">
        <f t="shared" si="291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95"/>
        <v>3111.5438650000001</v>
      </c>
      <c r="T270" t="str">
        <f t="shared" ref="T270" si="1628">IF(AVERAGE(N269)&lt;S269,"熊",IF(AVERAGE(N269)&gt;S269,"牛",""))</f>
        <v>牛</v>
      </c>
      <c r="U270">
        <f t="shared" ref="U270" si="1629">MAX(H270,O270)</f>
        <v>3134.09</v>
      </c>
      <c r="V270">
        <f t="shared" ref="V270" si="1630">MIN(I270,P270)</f>
        <v>3118.31</v>
      </c>
      <c r="W270" s="40">
        <f t="shared" ref="W270" si="1631">LN(U270/V270)</f>
        <v>5.0476724153498504E-3</v>
      </c>
      <c r="X270">
        <f t="shared" ref="X270" si="1632">IF(U270=H270,J270,Q270)</f>
        <v>947</v>
      </c>
      <c r="Y270">
        <f t="shared" ref="Y270" si="1633">IF(V270=I270,K270,R270)</f>
        <v>1454</v>
      </c>
      <c r="Z270" s="25">
        <f t="shared" ref="Z270" si="1634">(U270-V270)/(C270)</f>
        <v>5.0473872254404315E-3</v>
      </c>
      <c r="AA270" s="25">
        <f t="shared" ref="AA270" si="1635">LN(C270/N269)</f>
        <v>-1.9524359717669011E-3</v>
      </c>
      <c r="AB270" s="25">
        <f t="shared" ref="AB270" si="1636">LN(N270/U270)</f>
        <v>-3.4935510381162915E-3</v>
      </c>
      <c r="AC270" s="25">
        <f t="shared" ref="AC270" si="1637">LN(N270/V270)</f>
        <v>1.554121377233621E-3</v>
      </c>
      <c r="AD270" s="25">
        <f t="shared" ref="AD270" si="1638">LN(U270/C270)</f>
        <v>2.4662736965265675E-3</v>
      </c>
      <c r="AE270" s="25">
        <f t="shared" ref="AE270" si="1639">LN(V270/C270)</f>
        <v>-2.5813987188231689E-3</v>
      </c>
      <c r="AF270" s="25">
        <f t="shared" ref="AF270" si="1640">LN(N270/C270)</f>
        <v>-1.0272773415896989E-3</v>
      </c>
      <c r="AG270" s="25">
        <f t="shared" ref="AG270" si="1641">LN(N270/N269)</f>
        <v>-2.9797133133565605E-3</v>
      </c>
      <c r="AH270" s="25">
        <f t="shared" ref="AH270" si="1642">LN(D270/C270)</f>
        <v>6.7168296589233822E-5</v>
      </c>
      <c r="AI270" s="25">
        <f t="shared" ref="AI270" si="1643">LN(E270/C270)</f>
        <v>6.9385493542169967E-4</v>
      </c>
      <c r="AJ270" s="25">
        <f t="shared" ref="AJ270" si="1644">LN(F270/C270)</f>
        <v>1.4351400765655192E-3</v>
      </c>
      <c r="AK270" s="25">
        <f t="shared" ref="AK270" si="1645">+LN(G270/C270)</f>
        <v>-5.0230597888413909E-4</v>
      </c>
      <c r="AL270" s="25">
        <f t="shared" ref="AL270" si="1646">LN(H270/I270)</f>
        <v>3.6888851160479558E-3</v>
      </c>
      <c r="AM270" s="25">
        <f t="shared" ref="AM270" si="1647">LN(O270/P270)</f>
        <v>3.1473903144082658E-3</v>
      </c>
      <c r="AN270" s="25">
        <f t="shared" ref="AN270" si="1648">LN(L270/G270)</f>
        <v>-1.8562910717713317E-4</v>
      </c>
      <c r="AO270" s="40">
        <f t="shared" ref="AO270" si="1649">(C270-I270)/(H270-I270)</f>
        <v>0.33102253032926526</v>
      </c>
      <c r="AP270" s="40">
        <f t="shared" ref="AP270" si="1650">(N269-I270)/(H270-I270)</f>
        <v>0.86048526863083774</v>
      </c>
      <c r="AQ270" s="25">
        <f t="shared" ref="AQ270" si="1651">LN(M270/L270)</f>
        <v>-1.6004122662290428E-5</v>
      </c>
      <c r="AR270" s="25">
        <f t="shared" ref="AR270" si="1652">LN(N270/L270)</f>
        <v>-3.3934225552854284E-4</v>
      </c>
      <c r="AS270" s="25">
        <f t="shared" ref="AS270" si="1653">LN(N270/C270)</f>
        <v>-1.0272773415896989E-3</v>
      </c>
      <c r="AT270" s="28">
        <f t="shared" ref="AT270" si="1654">+(G270-I270)/(H270-I270)</f>
        <v>0.19497400346620511</v>
      </c>
      <c r="AU270" s="28">
        <f t="shared" ref="AU270" si="1655">+(N270-P270)/(O270-P270)</f>
        <v>0.49338758901321922</v>
      </c>
      <c r="AV270" s="40">
        <f t="shared" ref="AV270" si="1656">+(N270-V270)/(U270-V270)</f>
        <v>0.30735107731304484</v>
      </c>
      <c r="AW270" s="25">
        <f t="shared" ref="AW270" si="1657">LN(N270/C270)</f>
        <v>-1.0272773415896989E-3</v>
      </c>
      <c r="AX270" s="28">
        <f t="shared" ref="AX270" si="1658">(N270-L270)/(U270-V270)</f>
        <v>-6.7173637515838533E-2</v>
      </c>
      <c r="AY270" s="25">
        <f t="shared" ref="AY270" si="1659">LN(G270/I270)</f>
        <v>7.2030544063729702E-4</v>
      </c>
      <c r="AZ270" s="25">
        <f t="shared" ref="AZ270" si="1660">LN(N270/P270)</f>
        <v>1.554121377233621E-3</v>
      </c>
      <c r="BA270" s="25">
        <f t="shared" ref="BA270" si="1661">AV269</f>
        <v>0.74889217134416919</v>
      </c>
      <c r="BB270" s="25">
        <f t="shared" ref="BB270" si="1662">AR269</f>
        <v>1.5047325230482147E-3</v>
      </c>
      <c r="BC270" s="25">
        <f t="shared" ref="BC270" si="1663">AS269</f>
        <v>2.2051571241128456E-3</v>
      </c>
      <c r="BD270" s="39">
        <f t="shared" ref="BD270" si="1664">IF(AR269&lt;0,1,0)</f>
        <v>0</v>
      </c>
      <c r="BE270" t="str">
        <f t="shared" ref="BE270" si="1665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66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67">IF(B270=3,IF(AV269&lt;0.85,IF(AND(K270&gt;942,AT270&gt;0.9),0.25,1)*IF(AR269&lt;-0.004,1,0.5),0),"")</f>
        <v/>
      </c>
      <c r="BH270" t="str">
        <f t="shared" ref="BH270" si="1668">IF(B270=4,IF(AV269&lt;0.6,IF(AQ270&gt;=0,IF(K270&lt;1018,2,1),0),IF(AV269&gt;0.85,IF(AQ270&lt;=0,-0.5,0),0)),"")</f>
        <v/>
      </c>
      <c r="BI270">
        <f t="shared" ref="BI270" si="1669">IF(B270=5,IF(AV269&lt;0.4,IF(AQ270&gt; -0.004,1,0),IF(AV269&lt;0.95,IF(AND(AO270&lt;0.85,AT270&lt;0.95,AQ270&gt;0,K270&lt;1115),0.5,0),0)),"")</f>
        <v>0</v>
      </c>
      <c r="BJ270" s="25" t="str">
        <f t="shared" ref="BJ270" si="1670">IF(MAX(BE270:BI270)=0,"",MAX(BE270:BI270)*AR270)</f>
        <v/>
      </c>
    </row>
    <row r="271" spans="1:62" x14ac:dyDescent="0.25">
      <c r="A271" s="1">
        <v>42905</v>
      </c>
      <c r="B271" s="41">
        <f t="shared" si="291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95"/>
        <v>3112.4647300000006</v>
      </c>
      <c r="T271" t="str">
        <f t="shared" ref="T271" si="1671">IF(AVERAGE(N270)&lt;S270,"熊",IF(AVERAGE(N270)&gt;S270,"牛",""))</f>
        <v>牛</v>
      </c>
      <c r="U271">
        <f t="shared" ref="U271" si="1672">MAX(H271,O271)</f>
        <v>3146.7219</v>
      </c>
      <c r="V271">
        <f t="shared" ref="V271" si="1673">MIN(I271,P271)</f>
        <v>3121.7786999999998</v>
      </c>
      <c r="W271" s="40">
        <f t="shared" ref="W271" si="1674">LN(U271/V271)</f>
        <v>7.9583087691890847E-3</v>
      </c>
      <c r="X271">
        <f t="shared" ref="X271" si="1675">IF(U271=H271,J271,Q271)</f>
        <v>1311</v>
      </c>
      <c r="Y271">
        <f t="shared" ref="Y271" si="1676">IF(V271=I271,K271,R271)</f>
        <v>930</v>
      </c>
      <c r="Z271" s="25">
        <f t="shared" ref="Z271" si="1677">(U271-V271)/(C271)</f>
        <v>7.9890901094109221E-3</v>
      </c>
      <c r="AA271" s="25">
        <f t="shared" ref="AA271" si="1678">LN(C271/N270)</f>
        <v>-3.2094443892112046E-4</v>
      </c>
      <c r="AB271" s="25">
        <f t="shared" ref="AB271" si="1679">LN(N271/U271)</f>
        <v>-5.4185336916273696E-4</v>
      </c>
      <c r="AC271" s="25">
        <f t="shared" ref="AC271" si="1680">LN(N271/V271)</f>
        <v>7.4164554000264744E-3</v>
      </c>
      <c r="AD271" s="25">
        <f t="shared" ref="AD271" si="1681">LN(U271/C271)</f>
        <v>7.836878962699129E-3</v>
      </c>
      <c r="AE271" s="25">
        <f t="shared" ref="AE271" si="1682">LN(V271/C271)</f>
        <v>-1.2142980649020979E-4</v>
      </c>
      <c r="AF271" s="25">
        <f t="shared" ref="AF271" si="1683">LN(N271/C271)</f>
        <v>7.2950255935363825E-3</v>
      </c>
      <c r="AG271" s="25">
        <f t="shared" ref="AG271" si="1684">LN(N271/N270)</f>
        <v>6.9740811546152364E-3</v>
      </c>
      <c r="AH271" s="25">
        <f t="shared" ref="AH271" si="1685">LN(D271/C271)</f>
        <v>8.851815437741214E-4</v>
      </c>
      <c r="AI271" s="25">
        <f t="shared" ref="AI271" si="1686">LN(E271/C271)</f>
        <v>1.8792927867930436E-4</v>
      </c>
      <c r="AJ271" s="25">
        <f t="shared" ref="AJ271" si="1687">LN(F271/C271)</f>
        <v>2.1759309316679181E-3</v>
      </c>
      <c r="AK271" s="25">
        <f t="shared" ref="AK271" si="1688">+LN(G271/C271)</f>
        <v>6.8985421896892865E-3</v>
      </c>
      <c r="AL271" s="25">
        <f t="shared" ref="AL271" si="1689">LN(H271/I271)</f>
        <v>7.1048028321087199E-3</v>
      </c>
      <c r="AM271" s="25">
        <f t="shared" ref="AM271" si="1690">LN(O271/P271)</f>
        <v>3.8313414913832781E-3</v>
      </c>
      <c r="AN271" s="25">
        <f t="shared" ref="AN271" si="1691">LN(L271/G271)</f>
        <v>0</v>
      </c>
      <c r="AO271" s="40">
        <f t="shared" ref="AO271" si="1692">(C271-I271)/(H271-I271)</f>
        <v>1.7031619239310007E-2</v>
      </c>
      <c r="AP271" s="40">
        <f t="shared" ref="AP271" si="1693">(N270-I271)/(H271-I271)</f>
        <v>6.2056912833691386E-2</v>
      </c>
      <c r="AQ271" s="25">
        <f t="shared" ref="AQ271" si="1694">LN(M271/L271)</f>
        <v>5.9382373562911019E-4</v>
      </c>
      <c r="AR271" s="25">
        <f t="shared" ref="AR271" si="1695">LN(N271/L271)</f>
        <v>3.9648340384686821E-4</v>
      </c>
      <c r="AS271" s="25">
        <f t="shared" ref="AS271" si="1696">LN(N271/C271)</f>
        <v>7.2950255935363825E-3</v>
      </c>
      <c r="AT271" s="28">
        <f t="shared" ref="AT271" si="1697">+(G271-I271)/(H271-I271)</f>
        <v>0.98801811434680853</v>
      </c>
      <c r="AU271" s="28">
        <f t="shared" ref="AU271" si="1698">+(N271-P271)/(O271-P271)</f>
        <v>0.85834074344931788</v>
      </c>
      <c r="AV271" s="40">
        <f t="shared" ref="AV271" si="1699">+(N271-V271)/(U271-V271)</f>
        <v>0.93166073318579745</v>
      </c>
      <c r="AW271" s="25">
        <f t="shared" ref="AW271" si="1700">LN(N271/C271)</f>
        <v>7.2950255935363825E-3</v>
      </c>
      <c r="AX271" s="28">
        <f t="shared" ref="AX271" si="1701">(N271-L271)/(U271-V271)</f>
        <v>4.9981558100008747E-2</v>
      </c>
      <c r="AY271" s="25">
        <f t="shared" ref="AY271" si="1702">LN(G271/I271)</f>
        <v>7.0199719961794521E-3</v>
      </c>
      <c r="AZ271" s="25">
        <f t="shared" ref="AZ271" si="1703">LN(N271/P271)</f>
        <v>3.2894881222203611E-3</v>
      </c>
      <c r="BA271" s="25">
        <f t="shared" ref="BA271" si="1704">AV270</f>
        <v>0.30735107731304484</v>
      </c>
      <c r="BB271" s="25">
        <f t="shared" ref="BB271" si="1705">AR270</f>
        <v>-3.3934225552854284E-4</v>
      </c>
      <c r="BC271" s="25">
        <f t="shared" ref="BC271" si="1706">AS270</f>
        <v>-1.0272773415896989E-3</v>
      </c>
      <c r="BD271" s="39">
        <f t="shared" ref="BD271" si="1707">IF(AR270&lt;0,1,0)</f>
        <v>1</v>
      </c>
      <c r="BE271" t="str">
        <f t="shared" ref="BE271" si="1708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709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710">IF(B271=3,IF(AV270&lt;0.85,IF(AND(K271&gt;942,AT271&gt;0.9),0.25,1)*IF(AR270&lt;-0.004,1,0.5),0),"")</f>
        <v/>
      </c>
      <c r="BH271" t="str">
        <f t="shared" ref="BH271" si="1711">IF(B271=4,IF(AV270&lt;0.6,IF(AQ271&gt;=0,IF(K271&lt;1018,2,1),0),IF(AV270&gt;0.85,IF(AQ271&lt;=0,-0.5,0),0)),"")</f>
        <v/>
      </c>
      <c r="BI271" t="str">
        <f t="shared" ref="BI271" si="1712">IF(B271=5,IF(AV270&lt;0.4,IF(AQ271&gt; -0.004,1,0),IF(AV270&lt;0.95,IF(AND(AO271&lt;0.85,AT271&lt;0.95,AQ271&gt;0,K271&lt;1115),0.5,0),0)),"")</f>
        <v/>
      </c>
      <c r="BJ271" s="25" t="str">
        <f t="shared" ref="BJ271" si="1713">IF(MAX(BE271:BI271)=0,"",MAX(BE271:BI271)*AR271)</f>
        <v/>
      </c>
    </row>
    <row r="272" spans="1:62" x14ac:dyDescent="0.25">
      <c r="A272" s="1">
        <v>42906</v>
      </c>
      <c r="B272" s="41">
        <f t="shared" si="291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95"/>
        <v>3115.1957200000002</v>
      </c>
      <c r="T272" t="str">
        <f t="shared" ref="T272" si="1714">IF(AVERAGE(N271)&lt;S271,"熊",IF(AVERAGE(N271)&gt;S271,"牛",""))</f>
        <v>牛</v>
      </c>
      <c r="U272">
        <f t="shared" ref="U272" si="1715">MAX(H272,O272)</f>
        <v>3150.3107</v>
      </c>
      <c r="V272">
        <f t="shared" ref="V272" si="1716">MIN(I272,P272)</f>
        <v>3134.6134999999999</v>
      </c>
      <c r="W272" s="40">
        <f t="shared" ref="W272" si="1717">LN(U272/V272)</f>
        <v>4.9952018959122171E-3</v>
      </c>
      <c r="X272">
        <f t="shared" ref="X272" si="1718">IF(U272=H272,J272,Q272)</f>
        <v>931</v>
      </c>
      <c r="Y272">
        <f t="shared" ref="Y272" si="1719">IF(V272=I272,K272,R272)</f>
        <v>1428</v>
      </c>
      <c r="Z272" s="25">
        <f t="shared" ref="Z272" si="1720">(U272-V272)/(C272)</f>
        <v>4.9863744456156078E-3</v>
      </c>
      <c r="AA272" s="25">
        <f t="shared" ref="AA272" si="1721">LN(C272/N271)</f>
        <v>9.5387988486891841E-4</v>
      </c>
      <c r="AB272" s="25">
        <f t="shared" ref="AB272" si="1722">LN(N272/U272)</f>
        <v>-3.1821092548020204E-3</v>
      </c>
      <c r="AC272" s="25">
        <f t="shared" ref="AC272" si="1723">LN(N272/V272)</f>
        <v>1.8130926411104534E-3</v>
      </c>
      <c r="AD272" s="25">
        <f t="shared" ref="AD272" si="1724">LN(U272/C272)</f>
        <v>7.2781207701666235E-4</v>
      </c>
      <c r="AE272" s="25">
        <f t="shared" ref="AE272" si="1725">LN(V272/C272)</f>
        <v>-4.2673898188956092E-3</v>
      </c>
      <c r="AF272" s="25">
        <f t="shared" ref="AF272" si="1726">LN(N272/C272)</f>
        <v>-2.4542971777853058E-3</v>
      </c>
      <c r="AG272" s="25">
        <f t="shared" ref="AG272" si="1727">LN(N272/N271)</f>
        <v>-1.5004172929163619E-3</v>
      </c>
      <c r="AH272" s="25">
        <f t="shared" ref="AH272" si="1728">LN(D272/C272)</f>
        <v>6.0797544642161958E-4</v>
      </c>
      <c r="AI272" s="25">
        <f t="shared" ref="AI272" si="1729">LN(E272/C272)</f>
        <v>1.7050541588157134E-4</v>
      </c>
      <c r="AJ272" s="25">
        <f t="shared" ref="AJ272" si="1730">LN(F272/C272)</f>
        <v>-8.9918993066408627E-4</v>
      </c>
      <c r="AK272" s="25">
        <f t="shared" ref="AK272" si="1731">+LN(G272/C272)</f>
        <v>-5.6219405290368698E-4</v>
      </c>
      <c r="AL272" s="25">
        <f t="shared" ref="AL272" si="1732">LN(H272/I272)</f>
        <v>4.8035857844081287E-3</v>
      </c>
      <c r="AM272" s="25">
        <f t="shared" ref="AM272" si="1733">LN(O272/P272)</f>
        <v>4.05733088629966E-3</v>
      </c>
      <c r="AN272" s="25">
        <f t="shared" ref="AN272" si="1734">LN(L272/G272)</f>
        <v>0</v>
      </c>
      <c r="AO272" s="40">
        <f t="shared" ref="AO272" si="1735">(C272-I272)/(H272-I272)</f>
        <v>0.84817672970556746</v>
      </c>
      <c r="AP272" s="40">
        <f t="shared" ref="AP272" si="1736">(N271-I272)/(H272-I272)</f>
        <v>0.6493624350014916</v>
      </c>
      <c r="AQ272" s="25">
        <f t="shared" ref="AQ272" si="1737">LN(M272/L272)</f>
        <v>-1.9758809088720882E-4</v>
      </c>
      <c r="AR272" s="25">
        <f t="shared" ref="AR272" si="1738">LN(N272/L272)</f>
        <v>-1.8921031248815732E-3</v>
      </c>
      <c r="AS272" s="25">
        <f t="shared" ref="AS272" si="1739">LN(N272/C272)</f>
        <v>-2.4542971777853058E-3</v>
      </c>
      <c r="AT272" s="28">
        <f t="shared" ref="AT272" si="1740">+(G272-I272)/(H272-I272)</f>
        <v>0.73097737886266234</v>
      </c>
      <c r="AU272" s="28">
        <f t="shared" ref="AU272" si="1741">+(N272-P272)/(O272-P272)</f>
        <v>0.44636691776523385</v>
      </c>
      <c r="AV272" s="40">
        <f t="shared" ref="AV272" si="1742">+(N272-V272)/(U272-V272)</f>
        <v>0.36238947073364547</v>
      </c>
      <c r="AW272" s="25">
        <f t="shared" ref="AW272" si="1743">LN(N272/C272)</f>
        <v>-2.4542971777853058E-3</v>
      </c>
      <c r="AX272" s="28">
        <f t="shared" ref="AX272" si="1744">(N272-L272)/(U272-V272)</f>
        <v>-0.37888285808934019</v>
      </c>
      <c r="AY272" s="25">
        <f t="shared" ref="AY272" si="1745">LN(G272/I272)</f>
        <v>3.5135796544877172E-3</v>
      </c>
      <c r="AZ272" s="25">
        <f t="shared" ref="AZ272" si="1746">LN(N272/P272)</f>
        <v>1.8130926411104534E-3</v>
      </c>
      <c r="BA272" s="25">
        <f t="shared" ref="BA272" si="1747">AV271</f>
        <v>0.93166073318579745</v>
      </c>
      <c r="BB272" s="25">
        <f t="shared" ref="BB272" si="1748">AR271</f>
        <v>3.9648340384686821E-4</v>
      </c>
      <c r="BC272" s="25">
        <f t="shared" ref="BC272" si="1749">AS271</f>
        <v>7.2950255935363825E-3</v>
      </c>
      <c r="BD272" s="39">
        <f t="shared" ref="BD272" si="1750">IF(AR271&lt;0,1,0)</f>
        <v>0</v>
      </c>
      <c r="BE272">
        <f t="shared" ref="BE272" si="1751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52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53">IF(B272=3,IF(AV271&lt;0.85,IF(AND(K272&gt;942,AT272&gt;0.9),0.25,1)*IF(AR271&lt;-0.004,1,0.5),0),"")</f>
        <v/>
      </c>
      <c r="BH272" t="str">
        <f t="shared" ref="BH272" si="1754">IF(B272=4,IF(AV271&lt;0.6,IF(AQ272&gt;=0,IF(K272&lt;1018,2,1),0),IF(AV271&gt;0.85,IF(AQ272&lt;=0,-0.5,0),0)),"")</f>
        <v/>
      </c>
      <c r="BI272" t="str">
        <f t="shared" ref="BI272" si="1755">IF(B272=5,IF(AV271&lt;0.4,IF(AQ272&gt; -0.004,1,0),IF(AV271&lt;0.95,IF(AND(AO272&lt;0.85,AT272&lt;0.95,AQ272&gt;0,K272&lt;1115),0.5,0),0)),"")</f>
        <v/>
      </c>
      <c r="BJ272" s="25" t="str">
        <f t="shared" ref="BJ272" si="1756">IF(MAX(BE272:BI272)=0,"",MAX(BE272:BI272)*AR272)</f>
        <v/>
      </c>
    </row>
    <row r="273" spans="1:62" x14ac:dyDescent="0.25">
      <c r="A273" s="1">
        <v>42907</v>
      </c>
      <c r="B273" s="41">
        <f t="shared" si="291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95"/>
        <v>3117.6643899999995</v>
      </c>
      <c r="T273" t="str">
        <f t="shared" ref="T273" si="1757">IF(AVERAGE(N272)&lt;S272,"熊",IF(AVERAGE(N272)&gt;S272,"牛",""))</f>
        <v>牛</v>
      </c>
      <c r="U273">
        <f t="shared" ref="U273" si="1758">MAX(H273,O273)</f>
        <v>3157.0275000000001</v>
      </c>
      <c r="V273">
        <f t="shared" ref="V273" si="1759">MIN(I273,P273)</f>
        <v>3132.6172999999999</v>
      </c>
      <c r="W273" s="40">
        <f t="shared" ref="W273" si="1760">LN(U273/V273)</f>
        <v>7.7620671230222921E-3</v>
      </c>
      <c r="X273">
        <f t="shared" ref="X273" si="1761">IF(U273=H273,J273,Q273)</f>
        <v>1459</v>
      </c>
      <c r="Y273">
        <f t="shared" ref="Y273" si="1762">IF(V273=I273,K273,R273)</f>
        <v>941</v>
      </c>
      <c r="Z273" s="25">
        <f t="shared" ref="Z273" si="1763">(U273-V273)/(C273)</f>
        <v>7.7517649252247444E-3</v>
      </c>
      <c r="AA273" s="25">
        <f t="shared" ref="AA273" si="1764">LN(C273/N272)</f>
        <v>2.7615543701605019E-3</v>
      </c>
      <c r="AB273" s="25">
        <f t="shared" ref="AB273" si="1765">LN(N273/U273)</f>
        <v>-2.0584771029572734E-4</v>
      </c>
      <c r="AC273" s="25">
        <f t="shared" ref="AC273" si="1766">LN(N273/V273)</f>
        <v>7.5562194127265295E-3</v>
      </c>
      <c r="AD273" s="25">
        <f t="shared" ref="AD273" si="1767">LN(U273/C273)</f>
        <v>2.5503923298783129E-3</v>
      </c>
      <c r="AE273" s="25">
        <f t="shared" ref="AE273" si="1768">LN(V273/C273)</f>
        <v>-5.2116747931441028E-3</v>
      </c>
      <c r="AF273" s="25">
        <f t="shared" ref="AF273" si="1769">LN(N273/C273)</f>
        <v>2.3445446195826483E-3</v>
      </c>
      <c r="AG273" s="25">
        <f t="shared" ref="AG273" si="1770">LN(N273/N272)</f>
        <v>5.1060989897430773E-3</v>
      </c>
      <c r="AH273" s="25">
        <f t="shared" ref="AH273" si="1771">LN(D273/C273)</f>
        <v>-1.3632084975640484E-3</v>
      </c>
      <c r="AI273" s="25">
        <f t="shared" ref="AI273" si="1772">LN(E273/C273)</f>
        <v>-2.7330224895396509E-3</v>
      </c>
      <c r="AJ273" s="25">
        <f t="shared" ref="AJ273" si="1773">LN(F273/C273)</f>
        <v>-4.9410442149883937E-3</v>
      </c>
      <c r="AK273" s="25">
        <f t="shared" ref="AK273" si="1774">+LN(G273/C273)</f>
        <v>-1.3585975700889667E-3</v>
      </c>
      <c r="AL273" s="25">
        <f t="shared" ref="AL273" si="1775">LN(H273/I273)</f>
        <v>6.8837353966713991E-3</v>
      </c>
      <c r="AM273" s="25">
        <f t="shared" ref="AM273" si="1776">LN(O273/P273)</f>
        <v>6.8959145342254542E-3</v>
      </c>
      <c r="AN273" s="25">
        <f t="shared" ref="AN273" si="1777">LN(L273/G273)</f>
        <v>0</v>
      </c>
      <c r="AO273" s="40">
        <f t="shared" ref="AO273" si="1778">(C273-I273)/(H273-I273)</f>
        <v>0.75646648335144195</v>
      </c>
      <c r="AP273" s="40">
        <f t="shared" ref="AP273" si="1779">(N272-I273)/(H273-I273)</f>
        <v>0.35514014372531555</v>
      </c>
      <c r="AQ273" s="25">
        <f t="shared" ref="AQ273" si="1780">LN(M273/L273)</f>
        <v>-1.2656227523939868E-3</v>
      </c>
      <c r="AR273" s="25">
        <f t="shared" ref="AR273" si="1781">LN(N273/L273)</f>
        <v>3.7031421896714062E-3</v>
      </c>
      <c r="AS273" s="25">
        <f t="shared" ref="AS273" si="1782">LN(N273/C273)</f>
        <v>2.3445446195826483E-3</v>
      </c>
      <c r="AT273" s="28">
        <f t="shared" ref="AT273" si="1783">+(G273-I273)/(H273-I273)</f>
        <v>0.55888809298241271</v>
      </c>
      <c r="AU273" s="28">
        <f t="shared" ref="AU273" si="1784">+(N273-P273)/(O273-P273)</f>
        <v>0.97004936462063296</v>
      </c>
      <c r="AV273" s="40">
        <f t="shared" ref="AV273" si="1785">+(N273-V273)/(U273-V273)</f>
        <v>0.97337998049994945</v>
      </c>
      <c r="AW273" s="25">
        <f t="shared" ref="AW273" si="1786">LN(N273/C273)</f>
        <v>2.3445446195826483E-3</v>
      </c>
      <c r="AX273" s="28">
        <f t="shared" ref="AX273" si="1787">(N273-L273)/(U273-V273)</f>
        <v>0.47795183980467365</v>
      </c>
      <c r="AY273" s="25">
        <f t="shared" ref="AY273" si="1788">LN(G273/I273)</f>
        <v>3.8530772230551381E-3</v>
      </c>
      <c r="AZ273" s="25">
        <f t="shared" ref="AZ273" si="1789">LN(N273/P273)</f>
        <v>6.6900668239296716E-3</v>
      </c>
      <c r="BA273" s="25">
        <f t="shared" ref="BA273" si="1790">AV272</f>
        <v>0.36238947073364547</v>
      </c>
      <c r="BB273" s="25">
        <f t="shared" ref="BB273" si="1791">AR272</f>
        <v>-1.8921031248815732E-3</v>
      </c>
      <c r="BC273" s="25">
        <f t="shared" ref="BC273" si="1792">AS272</f>
        <v>-2.4542971777853058E-3</v>
      </c>
      <c r="BD273" s="39">
        <f t="shared" ref="BD273" si="1793">IF(AR272&lt;0,1,0)</f>
        <v>1</v>
      </c>
      <c r="BE273" t="str">
        <f t="shared" ref="BE273" si="1794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95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96">IF(B273=3,IF(AV272&lt;0.85,IF(AND(K273&gt;942,AT273&gt;0.9),0.25,1)*IF(AR272&lt;-0.004,1,0.5),0),"")</f>
        <v>0.5</v>
      </c>
      <c r="BH273" t="str">
        <f t="shared" ref="BH273" si="1797">IF(B273=4,IF(AV272&lt;0.6,IF(AQ273&gt;=0,IF(K273&lt;1018,2,1),0),IF(AV272&gt;0.85,IF(AQ273&lt;=0,-0.5,0),0)),"")</f>
        <v/>
      </c>
      <c r="BI273" t="str">
        <f t="shared" ref="BI273" si="1798">IF(B273=5,IF(AV272&lt;0.4,IF(AQ273&gt; -0.004,1,0),IF(AV272&lt;0.95,IF(AND(AO273&lt;0.85,AT273&lt;0.95,AQ273&gt;0,K273&lt;1115),0.5,0),0)),"")</f>
        <v/>
      </c>
      <c r="BJ273" s="25">
        <f t="shared" ref="BJ273" si="1799">IF(MAX(BE273:BI273)=0,"",MAX(BE273:BI273)*AR273)</f>
        <v>1.8515710948357031E-3</v>
      </c>
    </row>
    <row r="274" spans="1:62" x14ac:dyDescent="0.25">
      <c r="A274" s="1">
        <v>42908</v>
      </c>
      <c r="B274" s="41">
        <f t="shared" si="291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95"/>
        <v>3121.6871249999995</v>
      </c>
      <c r="T274" t="str">
        <f t="shared" ref="T274" si="1800">IF(AVERAGE(N273)&lt;S273,"熊",IF(AVERAGE(N273)&gt;S273,"牛",""))</f>
        <v>牛</v>
      </c>
      <c r="U274">
        <f t="shared" ref="U274" si="1801">MAX(H274,O274)</f>
        <v>3186.9081000000001</v>
      </c>
      <c r="V274">
        <f t="shared" ref="V274" si="1802">MIN(I274,P274)</f>
        <v>3146.6954000000001</v>
      </c>
      <c r="W274" s="40">
        <f t="shared" ref="W274" si="1803">LN(U274/V274)</f>
        <v>1.2698376320068899E-2</v>
      </c>
      <c r="X274">
        <f t="shared" ref="X274" si="1804">IF(U274=H274,J274,Q274)</f>
        <v>1325</v>
      </c>
      <c r="Y274">
        <f t="shared" ref="Y274" si="1805">IF(V274=I274,K274,R274)</f>
        <v>1451</v>
      </c>
      <c r="Z274" s="25">
        <f t="shared" ref="Z274" si="1806">(U274-V274)/(C274)</f>
        <v>1.2756855246918841E-2</v>
      </c>
      <c r="AA274" s="25">
        <f t="shared" ref="AA274" si="1807">LN(C274/N273)</f>
        <v>-1.3110000370082102E-3</v>
      </c>
      <c r="AB274" s="25">
        <f t="shared" ref="AB274" si="1808">LN(N274/U274)</f>
        <v>-1.2561893236601574E-2</v>
      </c>
      <c r="AC274" s="25">
        <f t="shared" ref="AC274" si="1809">LN(N274/V274)</f>
        <v>1.3648308346718961E-4</v>
      </c>
      <c r="AD274" s="25">
        <f t="shared" ref="AD274" si="1810">LN(U274/C274)</f>
        <v>1.0937126531604571E-2</v>
      </c>
      <c r="AE274" s="25">
        <f t="shared" ref="AE274" si="1811">LN(V274/C274)</f>
        <v>-1.7612497884643013E-3</v>
      </c>
      <c r="AF274" s="25">
        <f t="shared" ref="AF274" si="1812">LN(N274/C274)</f>
        <v>-1.6247667049969967E-3</v>
      </c>
      <c r="AG274" s="25">
        <f t="shared" ref="AG274" si="1813">LN(N274/N273)</f>
        <v>-2.9357667420052947E-3</v>
      </c>
      <c r="AH274" s="25">
        <f t="shared" ref="AH274" si="1814">LN(D274/C274)</f>
        <v>-3.5181923461630563E-5</v>
      </c>
      <c r="AI274" s="25">
        <f t="shared" ref="AI274" si="1815">LN(E274/C274)</f>
        <v>1.0876494782855184E-3</v>
      </c>
      <c r="AJ274" s="25">
        <f t="shared" ref="AJ274" si="1816">LN(F274/C274)</f>
        <v>3.0928807136368424E-3</v>
      </c>
      <c r="AK274" s="25">
        <f t="shared" ref="AK274" si="1817">+LN(G274/C274)</f>
        <v>8.7985073554222616E-3</v>
      </c>
      <c r="AL274" s="25">
        <f t="shared" ref="AL274" si="1818">LN(H274/I274)</f>
        <v>9.4341246127687597E-3</v>
      </c>
      <c r="AM274" s="25">
        <f t="shared" ref="AM274" si="1819">LN(O274/P274)</f>
        <v>1.2698376320068899E-2</v>
      </c>
      <c r="AN274" s="25">
        <f t="shared" ref="AN274" si="1820">LN(L274/G274)</f>
        <v>0</v>
      </c>
      <c r="AO274" s="40">
        <f t="shared" ref="AO274" si="1821">(C274-I274)/(H274-I274)</f>
        <v>4.4397123227129499E-2</v>
      </c>
      <c r="AP274" s="40">
        <f t="shared" ref="AP274" si="1822">(N273-I274)/(H274-I274)</f>
        <v>0.18285521046780964</v>
      </c>
      <c r="AQ274" s="25">
        <f t="shared" ref="AQ274" si="1823">LN(M274/L274)</f>
        <v>1.4036310171426202E-4</v>
      </c>
      <c r="AR274" s="25">
        <f t="shared" ref="AR274" si="1824">LN(N274/L274)</f>
        <v>-1.0423274060419308E-2</v>
      </c>
      <c r="AS274" s="25">
        <f t="shared" ref="AS274" si="1825">LN(N274/C274)</f>
        <v>-1.6247667049969967E-3</v>
      </c>
      <c r="AT274" s="28">
        <f t="shared" ref="AT274" si="1826">+(G274-I274)/(H274-I274)</f>
        <v>0.97711840572140651</v>
      </c>
      <c r="AU274" s="28">
        <f t="shared" ref="AU274" si="1827">+(N274-P274)/(O274-P274)</f>
        <v>1.0680705349298455E-2</v>
      </c>
      <c r="AV274" s="40">
        <f t="shared" ref="AV274" si="1828">+(N274-V274)/(U274-V274)</f>
        <v>1.0680705349298455E-2</v>
      </c>
      <c r="AW274" s="25">
        <f t="shared" ref="AW274" si="1829">LN(N274/C274)</f>
        <v>-1.6247667049969967E-3</v>
      </c>
      <c r="AX274" s="28">
        <f t="shared" ref="AX274" si="1830">(N274-L274)/(U274-V274)</f>
        <v>-0.82001208573411211</v>
      </c>
      <c r="AY274" s="25">
        <f t="shared" ref="AY274" si="1831">LN(G274/I274)</f>
        <v>9.2192487841678619E-3</v>
      </c>
      <c r="AZ274" s="25">
        <f t="shared" ref="AZ274" si="1832">LN(N274/P274)</f>
        <v>1.3648308346718961E-4</v>
      </c>
      <c r="BA274" s="25">
        <f t="shared" ref="BA274" si="1833">AV273</f>
        <v>0.97337998049994945</v>
      </c>
      <c r="BB274" s="25">
        <f t="shared" ref="BB274" si="1834">AR273</f>
        <v>3.7031421896714062E-3</v>
      </c>
      <c r="BC274" s="25">
        <f t="shared" ref="BC274" si="1835">AS273</f>
        <v>2.3445446195826483E-3</v>
      </c>
      <c r="BD274" s="39">
        <f t="shared" ref="BD274" si="1836">IF(AR273&lt;0,1,0)</f>
        <v>0</v>
      </c>
      <c r="BE274" t="str">
        <f t="shared" ref="BE274" si="1837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838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839">IF(B274=3,IF(AV273&lt;0.85,IF(AND(K274&gt;942,AT274&gt;0.9),0.25,1)*IF(AR273&lt;-0.004,1,0.5),0),"")</f>
        <v/>
      </c>
      <c r="BH274">
        <f t="shared" ref="BH274" si="1840">IF(B274=4,IF(AV273&lt;0.6,IF(AQ274&gt;=0,IF(K274&lt;1018,2,1),0),IF(AV273&gt;0.85,IF(AQ274&lt;=0,-0.5,0),0)),"")</f>
        <v>0</v>
      </c>
      <c r="BI274" t="str">
        <f t="shared" ref="BI274" si="1841">IF(B274=5,IF(AV273&lt;0.4,IF(AQ274&gt; -0.004,1,0),IF(AV273&lt;0.95,IF(AND(AO274&lt;0.85,AT274&lt;0.95,AQ274&gt;0,K274&lt;1115),0.5,0),0)),"")</f>
        <v/>
      </c>
      <c r="BJ274" s="25" t="str">
        <f t="shared" ref="BJ274" si="1842">IF(MAX(BE274:BI274)=0,"",MAX(BE274:BI274)*AR274)</f>
        <v/>
      </c>
    </row>
    <row r="275" spans="1:62" x14ac:dyDescent="0.25">
      <c r="A275" s="1">
        <v>42909</v>
      </c>
      <c r="B275" s="41">
        <f t="shared" si="291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95"/>
        <v>3125.9571599999999</v>
      </c>
      <c r="T275" t="str">
        <f t="shared" ref="T275" si="1843">IF(AVERAGE(N274)&lt;S274,"熊",IF(AVERAGE(N274)&gt;S274,"牛",""))</f>
        <v>牛</v>
      </c>
      <c r="U275">
        <f t="shared" ref="U275" si="1844">MAX(H275,O275)</f>
        <v>3157.7388000000001</v>
      </c>
      <c r="V275">
        <f t="shared" ref="V275" si="1845">MIN(I275,P275)</f>
        <v>3118.2143000000001</v>
      </c>
      <c r="W275" s="40">
        <f t="shared" ref="W275" si="1846">LN(U275/V275)</f>
        <v>1.2595703607538731E-2</v>
      </c>
      <c r="X275">
        <f t="shared" ref="X275" si="1847">IF(U275=H275,J275,Q275)</f>
        <v>1500</v>
      </c>
      <c r="Y275">
        <f t="shared" ref="Y275" si="1848">IF(V275=I275,K275,R275)</f>
        <v>1301</v>
      </c>
      <c r="Z275" s="25">
        <f t="shared" ref="Z275" si="1849">(U275-V275)/(C275)</f>
        <v>1.2593660661344897E-2</v>
      </c>
      <c r="AA275" s="25">
        <f t="shared" ref="AA275" si="1850">LN(C275/N274)</f>
        <v>-2.7621383264149575E-3</v>
      </c>
      <c r="AB275" s="25">
        <f t="shared" ref="AB275" si="1851">LN(N275/U275)</f>
        <v>-9.8176333514598957E-5</v>
      </c>
      <c r="AC275" s="25">
        <f t="shared" ref="AC275" si="1852">LN(N275/V275)</f>
        <v>1.2497527274024348E-2</v>
      </c>
      <c r="AD275" s="25">
        <f t="shared" ref="AD275" si="1853">LN(U275/C275)</f>
        <v>6.1290342758343599E-3</v>
      </c>
      <c r="AE275" s="25">
        <f t="shared" ref="AE275" si="1854">LN(V275/C275)</f>
        <v>-6.4666693317045054E-3</v>
      </c>
      <c r="AF275" s="25">
        <f t="shared" ref="AF275" si="1855">LN(N275/C275)</f>
        <v>6.0308579423197567E-3</v>
      </c>
      <c r="AG275" s="25">
        <f t="shared" ref="AG275" si="1856">LN(N275/N274)</f>
        <v>3.2687196159048265E-3</v>
      </c>
      <c r="AH275" s="25">
        <f t="shared" ref="AH275" si="1857">LN(D275/C275)</f>
        <v>1.3397664239979412E-3</v>
      </c>
      <c r="AI275" s="25">
        <f t="shared" ref="AI275" si="1858">LN(E275/C275)</f>
        <v>5.5040792942325628E-4</v>
      </c>
      <c r="AJ275" s="25">
        <f t="shared" ref="AJ275" si="1859">LN(F275/C275)</f>
        <v>-1.6148402024474639E-3</v>
      </c>
      <c r="AK275" s="25">
        <f t="shared" ref="AK275" si="1860">+LN(G275/C275)</f>
        <v>-4.540274970759677E-3</v>
      </c>
      <c r="AL275" s="25">
        <f t="shared" ref="AL275" si="1861">LN(H275/I275)</f>
        <v>8.7670908036409298E-3</v>
      </c>
      <c r="AM275" s="25">
        <f t="shared" ref="AM275" si="1862">LN(O275/P275)</f>
        <v>1.2595703607538731E-2</v>
      </c>
      <c r="AN275" s="25">
        <f t="shared" ref="AN275" si="1863">LN(L275/G275)</f>
        <v>0</v>
      </c>
      <c r="AO275" s="40">
        <f t="shared" ref="AO275" si="1864">(C275-I275)/(H275-I275)</f>
        <v>0.52010178117048766</v>
      </c>
      <c r="AP275" s="40">
        <f t="shared" ref="AP275" si="1865">(N274-I275)/(H275-I275)</f>
        <v>0.83565249000362873</v>
      </c>
      <c r="AQ275" s="25">
        <f t="shared" ref="AQ275" si="1866">LN(M275/L275)</f>
        <v>-1.5032047803583586E-4</v>
      </c>
      <c r="AR275" s="25">
        <f t="shared" ref="AR275" si="1867">LN(N275/L275)</f>
        <v>1.0571132913079427E-2</v>
      </c>
      <c r="AS275" s="25">
        <f t="shared" ref="AS275" si="1868">LN(N275/C275)</f>
        <v>6.0308579423197567E-3</v>
      </c>
      <c r="AT275" s="28">
        <f t="shared" ref="AT275" si="1869">+(G275-I275)/(H275-I275)</f>
        <v>3.3042529988983283E-3</v>
      </c>
      <c r="AU275" s="28">
        <f t="shared" ref="AU275" si="1870">+(N275-P275)/(O275-P275)</f>
        <v>0.99215676352642168</v>
      </c>
      <c r="AV275" s="40">
        <f t="shared" ref="AV275" si="1871">+(N275-V275)/(U275-V275)</f>
        <v>0.99215676352642168</v>
      </c>
      <c r="AW275" s="25">
        <f t="shared" ref="AW275" si="1872">LN(N275/C275)</f>
        <v>6.0308579423197567E-3</v>
      </c>
      <c r="AX275" s="28">
        <f t="shared" ref="AX275" si="1873">(N275-L275)/(U275-V275)</f>
        <v>0.84003086693064521</v>
      </c>
      <c r="AY275" s="25">
        <f t="shared" ref="AY275" si="1874">LN(G275/I275)</f>
        <v>2.9095620261288855E-5</v>
      </c>
      <c r="AZ275" s="25">
        <f t="shared" ref="AZ275" si="1875">LN(N275/P275)</f>
        <v>1.2497527274024348E-2</v>
      </c>
      <c r="BA275" s="25">
        <f t="shared" ref="BA275" si="1876">AV274</f>
        <v>1.0680705349298455E-2</v>
      </c>
      <c r="BB275" s="25">
        <f t="shared" ref="BB275" si="1877">AR274</f>
        <v>-1.0423274060419308E-2</v>
      </c>
      <c r="BC275" s="25">
        <f t="shared" ref="BC275" si="1878">AS274</f>
        <v>-1.6247667049969967E-3</v>
      </c>
      <c r="BD275" s="39">
        <f t="shared" ref="BD275" si="1879">IF(AR274&lt;0,1,0)</f>
        <v>1</v>
      </c>
      <c r="BE275" t="str">
        <f t="shared" ref="BE275" si="1880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81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82">IF(B275=3,IF(AV274&lt;0.85,IF(AND(K275&gt;942,AT275&gt;0.9),0.25,1)*IF(AR274&lt;-0.004,1,0.5),0),"")</f>
        <v/>
      </c>
      <c r="BH275" t="str">
        <f t="shared" ref="BH275" si="1883">IF(B275=4,IF(AV274&lt;0.6,IF(AQ275&gt;=0,IF(K275&lt;1018,2,1),0),IF(AV274&gt;0.85,IF(AQ275&lt;=0,-0.5,0),0)),"")</f>
        <v/>
      </c>
      <c r="BI275">
        <f t="shared" ref="BI275" si="1884">IF(B275=5,IF(AV274&lt;0.4,IF(AQ275&gt; -0.004,1,0),IF(AV274&lt;0.95,IF(AND(AO275&lt;0.85,AT275&lt;0.95,AQ275&gt;0,K275&lt;1115),0.5,0),0)),"")</f>
        <v>1</v>
      </c>
      <c r="BJ275" s="25">
        <f t="shared" ref="BJ275" si="1885">IF(MAX(BE275:BI275)=0,"",MAX(BE275:BI275)*AR275)</f>
        <v>1.0571132913079427E-2</v>
      </c>
    </row>
    <row r="276" spans="1:62" x14ac:dyDescent="0.25">
      <c r="A276" s="1">
        <v>42912</v>
      </c>
      <c r="B276" s="41">
        <f t="shared" si="291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95"/>
        <v>3130.6390799999999</v>
      </c>
      <c r="T276" t="str">
        <f t="shared" ref="T276" si="1886">IF(AVERAGE(N275)&lt;S275,"熊",IF(AVERAGE(N275)&gt;S275,"牛",""))</f>
        <v>牛</v>
      </c>
      <c r="U276">
        <f t="shared" ref="U276" si="1887">MAX(H276,O276)</f>
        <v>3187.7836000000002</v>
      </c>
      <c r="V276">
        <f t="shared" ref="V276" si="1888">MIN(I276,P276)</f>
        <v>3157.0021999999999</v>
      </c>
      <c r="W276" s="40">
        <f t="shared" ref="W276" si="1889">LN(U276/V276)</f>
        <v>9.7029726360185094E-3</v>
      </c>
      <c r="X276">
        <f t="shared" ref="X276" si="1890">IF(U276=H276,J276,Q276)</f>
        <v>1448</v>
      </c>
      <c r="Y276">
        <f t="shared" ref="Y276" si="1891">IF(V276=I276,K276,R276)</f>
        <v>930</v>
      </c>
      <c r="Z276" s="25">
        <f t="shared" ref="Z276" si="1892">(U276-V276)/(C276)</f>
        <v>9.7501990971055712E-3</v>
      </c>
      <c r="AA276" s="25">
        <f t="shared" ref="AA276" si="1893">LN(C276/N275)</f>
        <v>-1.3511906319012276E-4</v>
      </c>
      <c r="AB276" s="25">
        <f t="shared" ref="AB276" si="1894">LN(N276/U276)</f>
        <v>-5.4504120395325014E-4</v>
      </c>
      <c r="AC276" s="25">
        <f t="shared" ref="AC276" si="1895">LN(N276/V276)</f>
        <v>9.1579314320651573E-3</v>
      </c>
      <c r="AD276" s="25">
        <f t="shared" ref="AD276" si="1896">LN(U276/C276)</f>
        <v>9.7029726360185094E-3</v>
      </c>
      <c r="AE276" s="25">
        <f t="shared" ref="AE276" si="1897">LN(V276/C276)</f>
        <v>0</v>
      </c>
      <c r="AF276" s="25">
        <f t="shared" ref="AF276" si="1898">LN(N276/C276)</f>
        <v>9.1579314320651573E-3</v>
      </c>
      <c r="AG276" s="25">
        <f t="shared" ref="AG276" si="1899">LN(N276/N275)</f>
        <v>9.0228123688749599E-3</v>
      </c>
      <c r="AH276" s="25">
        <f t="shared" ref="AH276" si="1900">LN(D276/C276)</f>
        <v>9.5370975616494301E-4</v>
      </c>
      <c r="AI276" s="25">
        <f t="shared" ref="AI276" si="1901">LN(E276/C276)</f>
        <v>3.5235576165112887E-3</v>
      </c>
      <c r="AJ276" s="25">
        <f t="shared" ref="AJ276" si="1902">LN(F276/C276)</f>
        <v>5.2794163065264139E-3</v>
      </c>
      <c r="AK276" s="25">
        <f t="shared" ref="AK276" si="1903">+LN(G276/C276)</f>
        <v>6.6748182788407854E-3</v>
      </c>
      <c r="AL276" s="25">
        <f t="shared" ref="AL276" si="1904">LN(H276/I276)</f>
        <v>8.2338834889716037E-3</v>
      </c>
      <c r="AM276" s="25">
        <f t="shared" ref="AM276" si="1905">LN(O276/P276)</f>
        <v>4.2189282836052801E-3</v>
      </c>
      <c r="AN276" s="25">
        <f t="shared" ref="AN276" si="1906">LN(L276/G276)</f>
        <v>0</v>
      </c>
      <c r="AO276" s="40">
        <f t="shared" ref="AO276" si="1907">(C276-I276)/(H276-I276)</f>
        <v>0</v>
      </c>
      <c r="AP276" s="40">
        <f t="shared" ref="AP276" si="1908">(N275-I276)/(H276-I276)</f>
        <v>1.634376304992519E-2</v>
      </c>
      <c r="AQ276" s="25">
        <f t="shared" ref="AQ276" si="1909">LN(M276/L276)</f>
        <v>1.064331284964715E-3</v>
      </c>
      <c r="AR276" s="25">
        <f t="shared" ref="AR276" si="1910">LN(N276/L276)</f>
        <v>2.4831131532242856E-3</v>
      </c>
      <c r="AS276" s="25">
        <f t="shared" ref="AS276" si="1911">LN(N276/C276)</f>
        <v>9.1579314320651573E-3</v>
      </c>
      <c r="AT276" s="28">
        <f t="shared" ref="AT276" si="1912">+(G276-I276)/(H276-I276)</f>
        <v>0.81002003700908942</v>
      </c>
      <c r="AU276" s="28">
        <f t="shared" ref="AU276" si="1913">+(N276-P276)/(O276-P276)</f>
        <v>0.87057306995908823</v>
      </c>
      <c r="AV276" s="40">
        <f t="shared" ref="AV276" si="1914">+(N276-V276)/(U276-V276)</f>
        <v>0.94356981813692475</v>
      </c>
      <c r="AW276" s="25">
        <f t="shared" ref="AW276" si="1915">LN(N276/C276)</f>
        <v>9.1579314320651573E-3</v>
      </c>
      <c r="AX276" s="28">
        <f t="shared" ref="AX276" si="1916">(N276-L276)/(U276-V276)</f>
        <v>0.25669722624701491</v>
      </c>
      <c r="AY276" s="25">
        <f t="shared" ref="AY276" si="1917">LN(G276/I276)</f>
        <v>6.6748182788407854E-3</v>
      </c>
      <c r="AZ276" s="25">
        <f t="shared" ref="AZ276" si="1918">LN(N276/P276)</f>
        <v>3.6738870796521302E-3</v>
      </c>
      <c r="BA276" s="25">
        <f t="shared" ref="BA276" si="1919">AV275</f>
        <v>0.99215676352642168</v>
      </c>
      <c r="BB276" s="25">
        <f t="shared" ref="BB276" si="1920">AR275</f>
        <v>1.0571132913079427E-2</v>
      </c>
      <c r="BC276" s="25">
        <f t="shared" ref="BC276" si="1921">AS275</f>
        <v>6.0308579423197567E-3</v>
      </c>
      <c r="BD276" s="39">
        <f t="shared" ref="BD276" si="1922">IF(AR275&lt;0,1,0)</f>
        <v>0</v>
      </c>
      <c r="BE276" t="str">
        <f t="shared" ref="BE276" si="1923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924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925">IF(B276=3,IF(AV275&lt;0.85,IF(AND(K276&gt;942,AT276&gt;0.9),0.25,1)*IF(AR275&lt;-0.004,1,0.5),0),"")</f>
        <v/>
      </c>
      <c r="BH276" t="str">
        <f t="shared" ref="BH276" si="1926">IF(B276=4,IF(AV275&lt;0.6,IF(AQ276&gt;=0,IF(K276&lt;1018,2,1),0),IF(AV275&gt;0.85,IF(AQ276&lt;=0,-0.5,0),0)),"")</f>
        <v/>
      </c>
      <c r="BI276" t="str">
        <f t="shared" ref="BI276" si="1927">IF(B276=5,IF(AV275&lt;0.4,IF(AQ276&gt; -0.004,1,0),IF(AV275&lt;0.95,IF(AND(AO276&lt;0.85,AT276&lt;0.95,AQ276&gt;0,K276&lt;1115),0.5,0),0)),"")</f>
        <v/>
      </c>
      <c r="BJ276" s="25" t="str">
        <f t="shared" ref="BJ276" si="1928">IF(MAX(BE276:BI276)=0,"",MAX(BE276:BI276)*AR276)</f>
        <v/>
      </c>
    </row>
    <row r="277" spans="1:62" x14ac:dyDescent="0.25">
      <c r="A277" s="1">
        <v>42913</v>
      </c>
      <c r="B277" s="41">
        <f t="shared" si="291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95"/>
        <v>3134.5477600000004</v>
      </c>
      <c r="T277" t="str">
        <f t="shared" ref="T277" si="1929">IF(AVERAGE(N276)&lt;S276,"熊",IF(AVERAGE(N276)&gt;S276,"牛",""))</f>
        <v>牛</v>
      </c>
      <c r="U277">
        <f t="shared" ref="U277" si="1930">MAX(H277,O277)</f>
        <v>3193.4319</v>
      </c>
      <c r="V277">
        <f t="shared" ref="V277" si="1931">MIN(I277,P277)</f>
        <v>3172.6689999999999</v>
      </c>
      <c r="W277" s="40">
        <f t="shared" ref="W277" si="1932">LN(U277/V277)</f>
        <v>6.5229797474490089E-3</v>
      </c>
      <c r="X277">
        <f t="shared" ref="X277" si="1933">IF(U277=H277,J277,Q277)</f>
        <v>1438</v>
      </c>
      <c r="Y277">
        <f t="shared" ref="Y277" si="1934">IF(V277=I277,K277,R277)</f>
        <v>1329</v>
      </c>
      <c r="Z277" s="25">
        <f t="shared" ref="Z277" si="1935">(U277-V277)/(C277)</f>
        <v>6.522199805379162E-3</v>
      </c>
      <c r="AA277" s="25">
        <f t="shared" ref="AA277" si="1936">LN(C277/N276)</f>
        <v>-8.2481011248298109E-4</v>
      </c>
      <c r="AB277" s="25">
        <f t="shared" ref="AB277" si="1937">LN(N277/U277)</f>
        <v>-6.0053753859710718E-4</v>
      </c>
      <c r="AC277" s="25">
        <f t="shared" ref="AC277" si="1938">LN(N277/V277)</f>
        <v>5.9224422088520658E-3</v>
      </c>
      <c r="AD277" s="25">
        <f t="shared" ref="AD277" si="1939">LN(U277/C277)</f>
        <v>3.1401414673057557E-3</v>
      </c>
      <c r="AE277" s="25">
        <f t="shared" ref="AE277" si="1940">LN(V277/C277)</f>
        <v>-3.3828382801432419E-3</v>
      </c>
      <c r="AF277" s="25">
        <f t="shared" ref="AF277" si="1941">LN(N277/C277)</f>
        <v>2.539603928708702E-3</v>
      </c>
      <c r="AG277" s="25">
        <f t="shared" ref="AG277" si="1942">LN(N277/N276)</f>
        <v>1.7147938162258188E-3</v>
      </c>
      <c r="AH277" s="25">
        <f t="shared" ref="AH277" si="1943">LN(D277/C277)</f>
        <v>-4.0920348974591713E-4</v>
      </c>
      <c r="AI277" s="25">
        <f t="shared" ref="AI277" si="1944">LN(E277/C277)</f>
        <v>8.908772712331839E-4</v>
      </c>
      <c r="AJ277" s="25">
        <f t="shared" ref="AJ277" si="1945">LN(F277/C277)</f>
        <v>-5.1838204005935878E-4</v>
      </c>
      <c r="AK277" s="25">
        <f t="shared" ref="AK277" si="1946">+LN(G277/C277)</f>
        <v>-2.3863979202432003E-4</v>
      </c>
      <c r="AL277" s="25">
        <f t="shared" ref="AL277" si="1947">LN(H277/I277)</f>
        <v>2.9449337421283183E-3</v>
      </c>
      <c r="AM277" s="25">
        <f t="shared" ref="AM277" si="1948">LN(O277/P277)</f>
        <v>6.5229797474490089E-3</v>
      </c>
      <c r="AN277" s="25">
        <f t="shared" ref="AN277" si="1949">LN(L277/G277)</f>
        <v>0</v>
      </c>
      <c r="AO277" s="40">
        <f t="shared" ref="AO277" si="1950">(C277-I277)/(H277-I277)</f>
        <v>0.5816466973230896</v>
      </c>
      <c r="AP277" s="40">
        <f t="shared" ref="AP277" si="1951">(N276-I277)/(H277-I277)</f>
        <v>0.86190745462887186</v>
      </c>
      <c r="AQ277" s="25">
        <f t="shared" ref="AQ277" si="1952">LN(M277/L277)</f>
        <v>-1.9560632809722551E-3</v>
      </c>
      <c r="AR277" s="25">
        <f t="shared" ref="AR277" si="1953">LN(N277/L277)</f>
        <v>2.7782437207331413E-3</v>
      </c>
      <c r="AS277" s="25">
        <f t="shared" ref="AS277" si="1954">LN(N277/C277)</f>
        <v>2.539603928708702E-3</v>
      </c>
      <c r="AT277" s="28">
        <f t="shared" ref="AT277" si="1955">+(G277-I277)/(H277-I277)</f>
        <v>0.5006028145571535</v>
      </c>
      <c r="AU277" s="28">
        <f t="shared" ref="AU277" si="1956">+(N277-P277)/(O277-P277)</f>
        <v>0.90766222444842237</v>
      </c>
      <c r="AV277" s="40">
        <f t="shared" ref="AV277" si="1957">+(N277-V277)/(U277-V277)</f>
        <v>0.90766222444842237</v>
      </c>
      <c r="AW277" s="25">
        <f t="shared" ref="AW277" si="1958">LN(N277/C277)</f>
        <v>2.539603928708702E-3</v>
      </c>
      <c r="AX277" s="28">
        <f t="shared" ref="AX277" si="1959">(N277-L277)/(U277-V277)</f>
        <v>0.42645776842350047</v>
      </c>
      <c r="AY277" s="25">
        <f t="shared" ref="AY277" si="1960">LN(G277/I277)</f>
        <v>1.4753261960865343E-3</v>
      </c>
      <c r="AZ277" s="25">
        <f t="shared" ref="AZ277" si="1961">LN(N277/P277)</f>
        <v>5.9224422088520658E-3</v>
      </c>
      <c r="BA277" s="25">
        <f t="shared" ref="BA277" si="1962">AV276</f>
        <v>0.94356981813692475</v>
      </c>
      <c r="BB277" s="25">
        <f t="shared" ref="BB277" si="1963">AR276</f>
        <v>2.4831131532242856E-3</v>
      </c>
      <c r="BC277" s="25">
        <f t="shared" ref="BC277" si="1964">AS276</f>
        <v>9.1579314320651573E-3</v>
      </c>
      <c r="BD277" s="39">
        <f t="shared" ref="BD277" si="1965">IF(AR276&lt;0,1,0)</f>
        <v>0</v>
      </c>
      <c r="BE277">
        <f t="shared" ref="BE277" si="1966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67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68">IF(B277=3,IF(AV276&lt;0.85,IF(AND(K277&gt;942,AT277&gt;0.9),0.25,1)*IF(AR276&lt;-0.004,1,0.5),0),"")</f>
        <v/>
      </c>
      <c r="BH277" t="str">
        <f t="shared" ref="BH277" si="1969">IF(B277=4,IF(AV276&lt;0.6,IF(AQ277&gt;=0,IF(K277&lt;1018,2,1),0),IF(AV276&gt;0.85,IF(AQ277&lt;=0,-0.5,0),0)),"")</f>
        <v/>
      </c>
      <c r="BI277" t="str">
        <f t="shared" ref="BI277" si="1970">IF(B277=5,IF(AV276&lt;0.4,IF(AQ277&gt; -0.004,1,0),IF(AV276&lt;0.95,IF(AND(AO277&lt;0.85,AT277&lt;0.95,AQ277&gt;0,K277&lt;1115),0.5,0),0)),"")</f>
        <v/>
      </c>
      <c r="BJ277" s="25" t="str">
        <f t="shared" ref="BJ277" si="1971">IF(MAX(BE277:BI277)=0,"",MAX(BE277:BI277)*AR277)</f>
        <v/>
      </c>
    </row>
    <row r="278" spans="1:62" x14ac:dyDescent="0.25">
      <c r="A278" s="1">
        <v>42914</v>
      </c>
      <c r="B278" s="41">
        <f t="shared" si="291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95"/>
        <v>3138.6209950000002</v>
      </c>
      <c r="T278" t="str">
        <f t="shared" ref="T278" si="1972">IF(AVERAGE(N277)&lt;S277,"熊",IF(AVERAGE(N277)&gt;S277,"牛",""))</f>
        <v>牛</v>
      </c>
      <c r="U278">
        <f t="shared" ref="U278" si="1973">MAX(H278,O278)</f>
        <v>3193.4340000000002</v>
      </c>
      <c r="V278">
        <f t="shared" ref="V278" si="1974">MIN(I278,P278)</f>
        <v>3171.1100999999999</v>
      </c>
      <c r="W278" s="40">
        <f t="shared" ref="W278" si="1975">LN(U278/V278)</f>
        <v>7.0151109644548239E-3</v>
      </c>
      <c r="X278">
        <f t="shared" ref="X278" si="1976">IF(U278=H278,J278,Q278)</f>
        <v>1300</v>
      </c>
      <c r="Y278">
        <f t="shared" ref="Y278" si="1977">IF(V278=I278,K278,R278)</f>
        <v>1450</v>
      </c>
      <c r="Z278" s="25">
        <f t="shared" ref="Z278" si="1978">(U278-V278)/(C278)</f>
        <v>7.0120824841202883E-3</v>
      </c>
      <c r="AA278" s="25">
        <f t="shared" ref="AA278" si="1979">LN(C278/N277)</f>
        <v>-2.4725085257427263E-3</v>
      </c>
      <c r="AB278" s="25">
        <f t="shared" ref="AB278" si="1980">LN(N278/U278)</f>
        <v>-6.1346714746234616E-3</v>
      </c>
      <c r="AC278" s="25">
        <f t="shared" ref="AC278" si="1981">LN(N278/V278)</f>
        <v>8.8043948983142402E-4</v>
      </c>
      <c r="AD278" s="25">
        <f t="shared" ref="AD278" si="1982">LN(U278/C278)</f>
        <v>3.0737036638675873E-3</v>
      </c>
      <c r="AE278" s="25">
        <f t="shared" ref="AE278" si="1983">LN(V278/C278)</f>
        <v>-3.9414073005872175E-3</v>
      </c>
      <c r="AF278" s="25">
        <f t="shared" ref="AF278" si="1984">LN(N278/C278)</f>
        <v>-3.0609678107557858E-3</v>
      </c>
      <c r="AG278" s="25">
        <f t="shared" ref="AG278" si="1985">LN(N278/N277)</f>
        <v>-5.533476336498493E-3</v>
      </c>
      <c r="AH278" s="25">
        <f t="shared" ref="AH278" si="1986">LN(D278/C278)</f>
        <v>-1.4534528769510812E-3</v>
      </c>
      <c r="AI278" s="25">
        <f t="shared" ref="AI278" si="1987">LN(E278/C278)</f>
        <v>-1.9928228711520927E-3</v>
      </c>
      <c r="AJ278" s="25">
        <f t="shared" ref="AJ278" si="1988">LN(F278/C278)</f>
        <v>-9.2188666851420386E-4</v>
      </c>
      <c r="AK278" s="25">
        <f t="shared" ref="AK278" si="1989">+LN(G278/C278)</f>
        <v>2.8805073763247093E-3</v>
      </c>
      <c r="AL278" s="25">
        <f t="shared" ref="AL278" si="1990">LN(H278/I278)</f>
        <v>5.8262609228411219E-3</v>
      </c>
      <c r="AM278" s="25">
        <f t="shared" ref="AM278" si="1991">LN(O278/P278)</f>
        <v>7.0151109644548239E-3</v>
      </c>
      <c r="AN278" s="25">
        <f t="shared" ref="AN278" si="1992">LN(L278/G278)</f>
        <v>0</v>
      </c>
      <c r="AO278" s="40">
        <f t="shared" ref="AO278" si="1993">(C278-I278)/(H278-I278)</f>
        <v>0.50487111887471869</v>
      </c>
      <c r="AP278" s="40">
        <f t="shared" ref="AP278" si="1994">(N277-I278)/(H278-I278)</f>
        <v>0.92978256533014148</v>
      </c>
      <c r="AQ278" s="25">
        <f t="shared" ref="AQ278" si="1995">LN(M278/L278)</f>
        <v>-1.1327449970522842E-3</v>
      </c>
      <c r="AR278" s="25">
        <f>LN(N278/L278)</f>
        <v>-5.9414751870804439E-3</v>
      </c>
      <c r="AS278" s="25">
        <f t="shared" ref="AS278" si="1996">LN(N278/C278)</f>
        <v>-3.0609678107557858E-3</v>
      </c>
      <c r="AT278" s="28">
        <f t="shared" ref="AT278" si="1997">+(G278-I278)/(H278-I278)</f>
        <v>1</v>
      </c>
      <c r="AU278" s="28">
        <f t="shared" ref="AU278" si="1998">+(N278-P278)/(O278-P278)</f>
        <v>0.12512150654679646</v>
      </c>
      <c r="AV278" s="40">
        <f t="shared" ref="AV278" si="1999">+(N278-V278)/(U278-V278)</f>
        <v>0.12512150654679646</v>
      </c>
      <c r="AW278" s="25">
        <f t="shared" ref="AW278" si="2000">LN(N278/C278)</f>
        <v>-3.0609678107557858E-3</v>
      </c>
      <c r="AX278" s="28">
        <f t="shared" ref="AX278" si="2001">(N278-L278)/(U278-V278)</f>
        <v>-0.84724443309636721</v>
      </c>
      <c r="AY278" s="25">
        <f t="shared" ref="AY278" si="2002">LN(G278/I278)</f>
        <v>5.8262609228411219E-3</v>
      </c>
      <c r="AZ278" s="25">
        <f t="shared" ref="AZ278" si="2003">LN(N278/P278)</f>
        <v>8.8043948983142402E-4</v>
      </c>
      <c r="BA278" s="25">
        <f t="shared" ref="BA278" si="2004">AV277</f>
        <v>0.90766222444842237</v>
      </c>
      <c r="BB278" s="25">
        <f t="shared" ref="BB278" si="2005">AR277</f>
        <v>2.7782437207331413E-3</v>
      </c>
      <c r="BC278" s="25">
        <f t="shared" ref="BC278" si="2006">AS277</f>
        <v>2.539603928708702E-3</v>
      </c>
      <c r="BD278" s="39">
        <f t="shared" ref="BD278" si="2007">IF(AR277&lt;0,1,0)</f>
        <v>0</v>
      </c>
      <c r="BE278" t="str">
        <f t="shared" ref="BE278" si="2008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2009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2010">IF(B278=3,IF(AV277&lt;0.85,IF(AND(K278&gt;942,AT278&gt;0.9),0.25,1)*IF(AR277&lt;-0.004,1,0.5),0),"")</f>
        <v>0</v>
      </c>
      <c r="BH278" t="str">
        <f t="shared" ref="BH278" si="2011">IF(B278=4,IF(AV277&lt;0.6,IF(AQ278&gt;=0,IF(K278&lt;1018,2,1),0),IF(AV277&gt;0.85,IF(AQ278&lt;=0,-0.5,0),0)),"")</f>
        <v/>
      </c>
      <c r="BI278" t="str">
        <f t="shared" ref="BI278" si="2012">IF(B278=5,IF(AV277&lt;0.4,IF(AQ278&gt; -0.004,1,0),IF(AV277&lt;0.95,IF(AND(AO278&lt;0.85,AT278&lt;0.95,AQ278&gt;0,K278&lt;1115),0.5,0),0)),"")</f>
        <v/>
      </c>
      <c r="BJ278" s="25" t="str">
        <f t="shared" ref="BJ278" si="2013">IF(MAX(BE278:BI278)=0,"",MAX(BE278:BI278)*AR278)</f>
        <v/>
      </c>
    </row>
    <row r="279" spans="1:62" x14ac:dyDescent="0.25">
      <c r="A279" s="1">
        <v>42915</v>
      </c>
      <c r="B279" s="41">
        <f t="shared" si="291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95"/>
        <v>3141.4576600000005</v>
      </c>
      <c r="T279" t="str">
        <f t="shared" ref="T279" si="2014">IF(AVERAGE(N278)&lt;S278,"熊",IF(AVERAGE(N278)&gt;S278,"牛",""))</f>
        <v>牛</v>
      </c>
      <c r="U279">
        <f t="shared" ref="U279" si="2015">MAX(H279,O279)</f>
        <v>3188.6649000000002</v>
      </c>
      <c r="V279">
        <f t="shared" ref="V279" si="2016">MIN(I279,P279)</f>
        <v>3174.3901000000001</v>
      </c>
      <c r="W279" s="40">
        <f t="shared" ref="W279" si="2017">LN(U279/V279)</f>
        <v>4.4867831403072149E-3</v>
      </c>
      <c r="X279">
        <f t="shared" ref="X279" si="2018">IF(U279=H279,J279,Q279)</f>
        <v>1434</v>
      </c>
      <c r="Y279">
        <f t="shared" ref="Y279" si="2019">IF(V279=I279,K279,R279)</f>
        <v>942</v>
      </c>
      <c r="Z279" s="25">
        <f t="shared" ref="Z279" si="2020">(U279-V279)/(C279)</f>
        <v>4.4960267637499133E-3</v>
      </c>
      <c r="AA279" s="25">
        <f t="shared" ref="AA279" si="2021">LN(C279/N278)</f>
        <v>3.3952421951607249E-4</v>
      </c>
      <c r="AB279" s="25">
        <f t="shared" ref="AB279" si="2022">LN(N279/U279)</f>
        <v>-2.4031752892338435E-4</v>
      </c>
      <c r="AC279" s="25">
        <f t="shared" ref="AC279" si="2023">LN(N279/V279)</f>
        <v>4.2464656113837913E-3</v>
      </c>
      <c r="AD279" s="25">
        <f t="shared" ref="AD279" si="2024">LN(U279/C279)</f>
        <v>4.3006229732323363E-3</v>
      </c>
      <c r="AE279" s="25">
        <f t="shared" ref="AE279" si="2025">LN(V279/C279)</f>
        <v>-1.8616016707505211E-4</v>
      </c>
      <c r="AF279" s="25">
        <f t="shared" ref="AF279" si="2026">LN(N279/C279)</f>
        <v>4.0603054443087922E-3</v>
      </c>
      <c r="AG279" s="25">
        <f t="shared" ref="AG279" si="2027">LN(N279/N278)</f>
        <v>4.3998296638248311E-3</v>
      </c>
      <c r="AH279" s="25">
        <f t="shared" ref="AH279" si="2028">LN(D279/C279)</f>
        <v>1.0870689442770867E-3</v>
      </c>
      <c r="AI279" s="25">
        <f t="shared" ref="AI279" si="2029">LN(E279/C279)</f>
        <v>1.1855402512492865E-3</v>
      </c>
      <c r="AJ279" s="25">
        <f t="shared" ref="AJ279" si="2030">LN(F279/C279)</f>
        <v>-1.2788288545229314E-5</v>
      </c>
      <c r="AK279" s="25">
        <f t="shared" ref="AK279" si="2031">+LN(G279/C279)</f>
        <v>2.5870283791179869E-3</v>
      </c>
      <c r="AL279" s="25">
        <f t="shared" ref="AL279" si="2032">LN(H279/I279)</f>
        <v>4.1409046156876614E-3</v>
      </c>
      <c r="AM279" s="25">
        <f t="shared" ref="AM279" si="2033">LN(O279/P279)</f>
        <v>3.7194026268665709E-3</v>
      </c>
      <c r="AN279" s="25">
        <f t="shared" ref="AN279" si="2034">LN(L279/G279)</f>
        <v>0</v>
      </c>
      <c r="AO279" s="40">
        <f t="shared" ref="AO279" si="2035">(C279-I279)/(H279-I279)</f>
        <v>4.4867560981157496E-2</v>
      </c>
      <c r="AP279" s="40">
        <f t="shared" ref="AP279" si="2036">(N278-I279)/(H279-I279)</f>
        <v>-3.6956901329335386E-2</v>
      </c>
      <c r="AQ279" s="25">
        <f t="shared" ref="AQ279" si="2037">LN(M279/L279)</f>
        <v>-8.5126550341710718E-4</v>
      </c>
      <c r="AR279" s="25">
        <f t="shared" ref="AR279" si="2038">LN(N279/L279)</f>
        <v>1.4732770651907851E-3</v>
      </c>
      <c r="AS279" s="25">
        <f t="shared" ref="AS279" si="2039">LN(N279/C279)</f>
        <v>4.0603054443087922E-3</v>
      </c>
      <c r="AT279" s="28">
        <f t="shared" ref="AT279" si="2040">+(G279-I279)/(H279-I279)</f>
        <v>0.66924787998877222</v>
      </c>
      <c r="AU279" s="28">
        <f t="shared" ref="AU279" si="2041">+(N279-P279)/(O279-P279)</f>
        <v>0.93527568234230507</v>
      </c>
      <c r="AV279" s="40">
        <f t="shared" ref="AV279" si="2042">+(N279-V279)/(U279-V279)</f>
        <v>0.94632499229411138</v>
      </c>
      <c r="AW279" s="25">
        <f t="shared" ref="AW279" si="2043">LN(N279/C279)</f>
        <v>4.0603054443087922E-3</v>
      </c>
      <c r="AX279" s="28">
        <f t="shared" ref="AX279" si="2044">(N279-L279)/(U279-V279)</f>
        <v>0.32877518424076796</v>
      </c>
      <c r="AY279" s="25">
        <f t="shared" ref="AY279" si="2045">LN(G279/I279)</f>
        <v>2.7731885461929327E-3</v>
      </c>
      <c r="AZ279" s="25">
        <f t="shared" ref="AZ279" si="2046">LN(N279/P279)</f>
        <v>3.4790850979431937E-3</v>
      </c>
      <c r="BA279" s="25">
        <f t="shared" ref="BA279" si="2047">AV278</f>
        <v>0.12512150654679646</v>
      </c>
      <c r="BB279" s="25">
        <f t="shared" ref="BB279" si="2048">AR278</f>
        <v>-5.9414751870804439E-3</v>
      </c>
      <c r="BC279" s="25">
        <f t="shared" ref="BC279" si="2049">AS278</f>
        <v>-3.0609678107557858E-3</v>
      </c>
      <c r="BD279" s="39">
        <f t="shared" ref="BD279" si="2050">IF(AR278&lt;0,1,0)</f>
        <v>1</v>
      </c>
      <c r="BE279" t="str">
        <f t="shared" ref="BE279" si="2051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52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53">IF(B279=3,IF(AV278&lt;0.85,IF(AND(K279&gt;942,AT279&gt;0.9),0.25,1)*IF(AR278&lt;-0.004,1,0.5),0),"")</f>
        <v/>
      </c>
      <c r="BH279">
        <f t="shared" ref="BH279" si="2054">IF(B279=4,IF(AV278&lt;0.6,IF(AQ279&gt;=0,IF(K279&lt;1018,2,1),0),IF(AV278&gt;0.85,IF(AQ279&lt;=0,-0.5,0),0)),"")</f>
        <v>0</v>
      </c>
      <c r="BI279" t="str">
        <f t="shared" ref="BI279" si="2055">IF(B279=5,IF(AV278&lt;0.4,IF(AQ279&gt; -0.004,1,0),IF(AV278&lt;0.95,IF(AND(AO279&lt;0.85,AT279&lt;0.95,AQ279&gt;0,K279&lt;1115),0.5,0),0)),"")</f>
        <v/>
      </c>
      <c r="BJ279" s="25" t="str">
        <f t="shared" ref="BJ279" si="2056">IF(MAX(BE279:BI279)=0,"",MAX(BE279:BI279)*AR279)</f>
        <v/>
      </c>
    </row>
    <row r="280" spans="1:62" x14ac:dyDescent="0.25">
      <c r="A280" s="1">
        <v>42916</v>
      </c>
      <c r="B280" s="41">
        <f t="shared" si="291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95"/>
        <v>3145.7676799999999</v>
      </c>
      <c r="T280" t="str">
        <f t="shared" ref="T280" si="2057">IF(AVERAGE(N279)&lt;S279,"熊",IF(AVERAGE(N279)&gt;S279,"牛",""))</f>
        <v>牛</v>
      </c>
      <c r="U280">
        <f t="shared" ref="U280" si="2058">MAX(H280,O280)</f>
        <v>3193.0587</v>
      </c>
      <c r="V280">
        <f t="shared" ref="V280" si="2059">MIN(I280,P280)</f>
        <v>3171.6046999999999</v>
      </c>
      <c r="W280" s="40">
        <f t="shared" ref="W280" si="2060">LN(U280/V280)</f>
        <v>6.7416232116972903E-3</v>
      </c>
      <c r="X280">
        <f t="shared" ref="X280" si="2061">IF(U280=H280,J280,Q280)</f>
        <v>1445</v>
      </c>
      <c r="Y280">
        <f t="shared" ref="Y280" si="2062">IF(V280=I280,K280,R280)</f>
        <v>1059</v>
      </c>
      <c r="Z280" s="25">
        <f t="shared" ref="Z280" si="2063">(U280-V280)/(C280)</f>
        <v>6.7530218702660516E-3</v>
      </c>
      <c r="AA280" s="25">
        <f t="shared" ref="AA280" si="2064">LN(C280/N279)</f>
        <v>-3.4409660275925283E-3</v>
      </c>
      <c r="AB280" s="25">
        <f t="shared" ref="AB280" si="2065">LN(N280/U280)</f>
        <v>-6.2489402495661357E-4</v>
      </c>
      <c r="AC280" s="25">
        <f t="shared" ref="AC280" si="2066">LN(N280/V280)</f>
        <v>6.1167291867406824E-3</v>
      </c>
      <c r="AD280" s="25">
        <f t="shared" ref="AD280" si="2067">LN(U280/C280)</f>
        <v>5.05827854083716E-3</v>
      </c>
      <c r="AE280" s="25">
        <f t="shared" ref="AE280" si="2068">LN(V280/C280)</f>
        <v>-1.6833446708600717E-3</v>
      </c>
      <c r="AF280" s="25">
        <f t="shared" ref="AF280" si="2069">LN(N280/C280)</f>
        <v>4.4333845158807395E-3</v>
      </c>
      <c r="AG280" s="25">
        <f t="shared" ref="AG280" si="2070">LN(N280/N279)</f>
        <v>9.9241848828805117E-4</v>
      </c>
      <c r="AH280" s="25">
        <f t="shared" ref="AH280" si="2071">LN(D280/C280)</f>
        <v>-7.7503750316489973E-4</v>
      </c>
      <c r="AI280" s="25">
        <f t="shared" ref="AI280" si="2072">LN(E280/C280)</f>
        <v>-5.8270994827327126E-4</v>
      </c>
      <c r="AJ280" s="25">
        <f t="shared" ref="AJ280" si="2073">LN(F280/C280)</f>
        <v>1.1930734633099046E-3</v>
      </c>
      <c r="AK280" s="25">
        <f t="shared" ref="AK280" si="2074">+LN(G280/C280)</f>
        <v>1.7177838301662078E-3</v>
      </c>
      <c r="AL280" s="25">
        <f t="shared" ref="AL280" si="2075">LN(H280/I280)</f>
        <v>3.6295142129658896E-3</v>
      </c>
      <c r="AM280" s="25">
        <f t="shared" ref="AM280" si="2076">LN(O280/P280)</f>
        <v>4.0024134907710633E-3</v>
      </c>
      <c r="AN280" s="25">
        <f t="shared" ref="AN280" si="2077">LN(L280/G280)</f>
        <v>0</v>
      </c>
      <c r="AO280" s="40">
        <f t="shared" ref="AO280" si="2078">(C280-I280)/(H280-I280)</f>
        <v>0.46334209134344928</v>
      </c>
      <c r="AP280" s="40">
        <f t="shared" ref="AP280" si="2079">(N279-I280)/(H280-I280)</f>
        <v>1.4129011558838993</v>
      </c>
      <c r="AQ280" s="25">
        <f t="shared" ref="AQ280" si="2080">LN(M280/L280)</f>
        <v>-2.6995765002989984E-4</v>
      </c>
      <c r="AR280" s="25">
        <f t="shared" ref="AR280" si="2081">LN(N280/L280)</f>
        <v>2.7156006857145341E-3</v>
      </c>
      <c r="AS280" s="25">
        <f t="shared" ref="AS280" si="2082">LN(N280/C280)</f>
        <v>4.4333845158807395E-3</v>
      </c>
      <c r="AT280" s="28">
        <f t="shared" ref="AT280" si="2083">+(G280-I280)/(H280-I280)</f>
        <v>0.93696834109413607</v>
      </c>
      <c r="AU280" s="28">
        <f t="shared" ref="AU280" si="2084">+(N280-P280)/(O280-P280)</f>
        <v>0.84360691212443129</v>
      </c>
      <c r="AV280" s="40">
        <f t="shared" ref="AV280" si="2085">+(N280-V280)/(U280-V280)</f>
        <v>0.90702433112705427</v>
      </c>
      <c r="AW280" s="25">
        <f t="shared" ref="AW280" si="2086">LN(N280/C280)</f>
        <v>4.4333845158807395E-3</v>
      </c>
      <c r="AX280" s="28">
        <f t="shared" ref="AX280" si="2087">(N280-L280)/(U280-V280)</f>
        <v>0.40337000093221415</v>
      </c>
      <c r="AY280" s="25">
        <f t="shared" ref="AY280" si="2088">LN(G280/I280)</f>
        <v>3.4011285010261921E-3</v>
      </c>
      <c r="AZ280" s="25">
        <f t="shared" ref="AZ280" si="2089">LN(N280/P280)</f>
        <v>3.3775194658144762E-3</v>
      </c>
      <c r="BA280" s="25">
        <f t="shared" ref="BA280" si="2090">AV279</f>
        <v>0.94632499229411138</v>
      </c>
      <c r="BB280" s="25">
        <f t="shared" ref="BB280" si="2091">AR279</f>
        <v>1.4732770651907851E-3</v>
      </c>
      <c r="BC280" s="25">
        <f t="shared" ref="BC280" si="2092">AS279</f>
        <v>4.0603054443087922E-3</v>
      </c>
      <c r="BD280" s="39">
        <f t="shared" ref="BD280" si="2093">IF(AR279&lt;0,1,0)</f>
        <v>0</v>
      </c>
      <c r="BE280" t="str">
        <f t="shared" ref="BE280" si="2094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95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96">IF(B280=3,IF(AV279&lt;0.85,IF(AND(K280&gt;942,AT280&gt;0.9),0.25,1)*IF(AR279&lt;-0.004,1,0.5),0),"")</f>
        <v/>
      </c>
      <c r="BH280" t="str">
        <f t="shared" ref="BH280" si="2097">IF(B280=4,IF(AV279&lt;0.6,IF(AQ280&gt;=0,IF(K280&lt;1018,2,1),0),IF(AV279&gt;0.85,IF(AQ280&lt;=0,-0.5,0),0)),"")</f>
        <v/>
      </c>
      <c r="BI280">
        <f t="shared" ref="BI280" si="2098">IF(B280=5,IF(AV279&lt;0.4,IF(AQ280&gt; -0.004,1,0),IF(AV279&lt;0.95,IF(AND(AO280&lt;0.85,AT280&lt;0.95,AQ280&gt;0,K280&lt;1115),0.5,0),0)),"")</f>
        <v>0</v>
      </c>
      <c r="BJ280" s="25" t="str">
        <f t="shared" ref="BJ280" si="2099">IF(MAX(BE280:BI280)=0,"",MAX(BE280:BI280)*AR280)</f>
        <v/>
      </c>
    </row>
    <row r="281" spans="1:62" x14ac:dyDescent="0.25">
      <c r="A281" s="1">
        <v>42919</v>
      </c>
      <c r="B281" s="41">
        <f t="shared" si="291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95"/>
        <v>3150.0218050000003</v>
      </c>
      <c r="T281" t="str">
        <f t="shared" ref="T281" si="2100">IF(AVERAGE(N280)&lt;S280,"熊",IF(AVERAGE(N280)&gt;S280,"牛",""))</f>
        <v>牛</v>
      </c>
      <c r="U281">
        <f t="shared" ref="U281" si="2101">MAX(H281,O281)</f>
        <v>3196.2811999999999</v>
      </c>
      <c r="V281">
        <f t="shared" ref="V281" si="2102">MIN(I281,P281)</f>
        <v>3177.0243999999998</v>
      </c>
      <c r="W281" s="40">
        <f t="shared" ref="W281" si="2103">LN(U281/V281)</f>
        <v>6.0429735554689496E-3</v>
      </c>
      <c r="X281">
        <f t="shared" ref="X281" si="2104">IF(U281=H281,J281,Q281)</f>
        <v>1500</v>
      </c>
      <c r="Y281">
        <f t="shared" ref="Y281" si="2105">IF(V281=I281,K281,R281)</f>
        <v>1019</v>
      </c>
      <c r="Z281" s="25">
        <f t="shared" ref="Z281" si="2106">(U281-V281)/(C281)</f>
        <v>6.0328354821754327E-3</v>
      </c>
      <c r="AA281" s="25">
        <f t="shared" ref="AA281" si="2107">LN(C281/N280)</f>
        <v>2.9271217400021938E-4</v>
      </c>
      <c r="AB281" s="25">
        <f t="shared" ref="AB281" si="2108">LN(N281/U281)</f>
        <v>-4.6712055953396404E-4</v>
      </c>
      <c r="AC281" s="25">
        <f t="shared" ref="AC281" si="2109">LN(N281/V281)</f>
        <v>5.5758529959349769E-3</v>
      </c>
      <c r="AD281" s="25">
        <f t="shared" ref="AD281" si="2110">LN(U281/C281)</f>
        <v>1.3408933371744747E-3</v>
      </c>
      <c r="AE281" s="25">
        <f t="shared" ref="AE281" si="2111">LN(V281/C281)</f>
        <v>-4.7020802182945317E-3</v>
      </c>
      <c r="AF281" s="25">
        <f t="shared" ref="AF281" si="2112">LN(N281/C281)</f>
        <v>8.7377277764039119E-4</v>
      </c>
      <c r="AG281" s="25">
        <f t="shared" ref="AG281" si="2113">LN(N281/N280)</f>
        <v>1.1664849516407783E-3</v>
      </c>
      <c r="AH281" s="25">
        <f t="shared" ref="AH281" si="2114">LN(D281/C281)</f>
        <v>9.8773372940543001E-5</v>
      </c>
      <c r="AI281" s="25">
        <f t="shared" ref="AI281" si="2115">LN(E281/C281)</f>
        <v>-3.3326373413925116E-4</v>
      </c>
      <c r="AJ281" s="25">
        <f t="shared" ref="AJ281" si="2116">LN(F281/C281)</f>
        <v>-1.381124279700041E-3</v>
      </c>
      <c r="AK281" s="25">
        <f t="shared" ref="AK281" si="2117">+LN(G281/C281)</f>
        <v>5.392659017512514E-4</v>
      </c>
      <c r="AL281" s="25">
        <f t="shared" ref="AL281" si="2118">LN(H281/I281)</f>
        <v>5.2643597700376176E-3</v>
      </c>
      <c r="AM281" s="25">
        <f t="shared" ref="AM281" si="2119">LN(O281/P281)</f>
        <v>2.4987382189381453E-3</v>
      </c>
      <c r="AN281" s="25">
        <f t="shared" ref="AN281" si="2120">LN(L281/G281)</f>
        <v>0</v>
      </c>
      <c r="AO281" s="40">
        <f t="shared" ref="AO281" si="2121">(C281-I281)/(H281-I281)</f>
        <v>0.89293999081643149</v>
      </c>
      <c r="AP281" s="40">
        <f t="shared" ref="AP281" si="2122">(N280-I281)/(H281-I281)</f>
        <v>0.83723038207176892</v>
      </c>
      <c r="AQ281" s="25">
        <f t="shared" ref="AQ281" si="2123">LN(M281/L281)</f>
        <v>-8.2097867023617308E-4</v>
      </c>
      <c r="AR281" s="25">
        <f t="shared" ref="AR281" si="2124">LN(N281/L281)</f>
        <v>3.3450687588922366E-4</v>
      </c>
      <c r="AS281" s="25">
        <f t="shared" ref="AS281" si="2125">LN(N281/C281)</f>
        <v>8.7377277764039119E-4</v>
      </c>
      <c r="AT281" s="28">
        <f t="shared" ref="AT281" si="2126">+(G281-I281)/(H281-I281)</f>
        <v>0.99561693829720022</v>
      </c>
      <c r="AU281" s="28">
        <f t="shared" ref="AU281" si="2127">+(N281-P281)/(O281-P281)</f>
        <v>0.81286747652540015</v>
      </c>
      <c r="AV281" s="40">
        <f t="shared" ref="AV281" si="2128">+(N281-V281)/(U281-V281)</f>
        <v>0.92248452494704325</v>
      </c>
      <c r="AW281" s="25">
        <f t="shared" ref="AW281" si="2129">LN(N281/C281)</f>
        <v>8.7377277764039119E-4</v>
      </c>
      <c r="AX281" s="28">
        <f t="shared" ref="AX281" si="2130">(N281-L281)/(U281-V281)</f>
        <v>5.5486892941730023E-2</v>
      </c>
      <c r="AY281" s="25">
        <f t="shared" ref="AY281" si="2131">LN(G281/I281)</f>
        <v>5.2413461200457138E-3</v>
      </c>
      <c r="AZ281" s="25">
        <f t="shared" ref="AZ281" si="2132">LN(N281/P281)</f>
        <v>2.0316176594041618E-3</v>
      </c>
      <c r="BA281" s="25">
        <f t="shared" ref="BA281" si="2133">AV280</f>
        <v>0.90702433112705427</v>
      </c>
      <c r="BB281" s="25">
        <f t="shared" ref="BB281" si="2134">AR280</f>
        <v>2.7156006857145341E-3</v>
      </c>
      <c r="BC281" s="25">
        <f t="shared" ref="BC281" si="2135">AS280</f>
        <v>4.4333845158807395E-3</v>
      </c>
      <c r="BD281" s="39">
        <f t="shared" ref="BD281" si="2136">IF(AR280&lt;0,1,0)</f>
        <v>0</v>
      </c>
      <c r="BE281" t="str">
        <f t="shared" ref="BE281" si="2137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138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139">IF(B281=3,IF(AV280&lt;0.85,IF(AND(K281&gt;942,AT281&gt;0.9),0.25,1)*IF(AR280&lt;-0.004,1,0.5),0),"")</f>
        <v/>
      </c>
      <c r="BH281" t="str">
        <f t="shared" ref="BH281" si="2140">IF(B281=4,IF(AV280&lt;0.6,IF(AQ281&gt;=0,IF(K281&lt;1018,2,1),0),IF(AV280&gt;0.85,IF(AQ281&lt;=0,-0.5,0),0)),"")</f>
        <v/>
      </c>
      <c r="BI281" t="str">
        <f t="shared" ref="BI281" si="2141">IF(B281=5,IF(AV280&lt;0.4,IF(AQ281&gt; -0.004,1,0),IF(AV280&lt;0.95,IF(AND(AO281&lt;0.85,AT281&lt;0.95,AQ281&gt;0,K281&lt;1115),0.5,0),0)),"")</f>
        <v/>
      </c>
      <c r="BJ281" s="25" t="str">
        <f t="shared" ref="BJ281" si="2142">IF(MAX(BE281:BI281)=0,"",MAX(BE281:BI281)*AR281)</f>
        <v/>
      </c>
    </row>
    <row r="282" spans="1:62" x14ac:dyDescent="0.25">
      <c r="A282" s="1">
        <v>42920</v>
      </c>
      <c r="B282" s="41">
        <f t="shared" si="291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95"/>
        <v>3155.1849200000001</v>
      </c>
      <c r="T282" t="str">
        <f t="shared" ref="T282" si="2143">IF(AVERAGE(N281)&lt;S281,"熊",IF(AVERAGE(N281)&gt;S281,"牛",""))</f>
        <v>牛</v>
      </c>
      <c r="U282">
        <f t="shared" ref="U282" si="2144">MAX(H282,O282)</f>
        <v>3192.9270999999999</v>
      </c>
      <c r="V282">
        <f t="shared" ref="V282" si="2145">MIN(I282,P282)</f>
        <v>3174.5423000000001</v>
      </c>
      <c r="W282" s="40">
        <f t="shared" ref="W282" si="2146">LN(U282/V282)</f>
        <v>5.774617806122386E-3</v>
      </c>
      <c r="X282">
        <f t="shared" ref="X282" si="2147">IF(U282=H282,J282,Q282)</f>
        <v>930</v>
      </c>
      <c r="Y282">
        <f t="shared" ref="Y282" si="2148">IF(V282=I282,K282,R282)</f>
        <v>1306</v>
      </c>
      <c r="Z282" s="25">
        <f t="shared" ref="Z282" si="2149">(U282-V282)/(C282)</f>
        <v>5.758046358336601E-3</v>
      </c>
      <c r="AA282" s="25">
        <f t="shared" ref="AA282" si="2150">LN(C282/N281)</f>
        <v>-5.9489547014798718E-4</v>
      </c>
      <c r="AB282" s="25">
        <f t="shared" ref="AB282" si="2151">LN(N282/U282)</f>
        <v>-3.1755444221001614E-3</v>
      </c>
      <c r="AC282" s="25">
        <f t="shared" ref="AC282" si="2152">LN(N282/V282)</f>
        <v>2.5990733840220775E-3</v>
      </c>
      <c r="AD282" s="25">
        <f t="shared" ref="AD282" si="2153">LN(U282/C282)</f>
        <v>1.208929365277986E-5</v>
      </c>
      <c r="AE282" s="25">
        <f t="shared" ref="AE282" si="2154">LN(V282/C282)</f>
        <v>-5.7625285124695792E-3</v>
      </c>
      <c r="AF282" s="25">
        <f t="shared" ref="AF282" si="2155">LN(N282/C282)</f>
        <v>-3.1634551284474327E-3</v>
      </c>
      <c r="AG282" s="25">
        <f t="shared" ref="AG282" si="2156">LN(N282/N281)</f>
        <v>-3.7583505985954013E-3</v>
      </c>
      <c r="AH282" s="25">
        <f t="shared" ref="AH282" si="2157">LN(D282/C282)</f>
        <v>-1.212835140042495E-3</v>
      </c>
      <c r="AI282" s="25">
        <f t="shared" ref="AI282" si="2158">LN(E282/C282)</f>
        <v>-7.4430541362214479E-4</v>
      </c>
      <c r="AJ282" s="25">
        <f t="shared" ref="AJ282" si="2159">LN(F282/C282)</f>
        <v>-1.2198280570277886E-3</v>
      </c>
      <c r="AK282" s="25">
        <f t="shared" ref="AK282" si="2160">+LN(G282/C282)</f>
        <v>-4.0355823990049005E-3</v>
      </c>
      <c r="AL282" s="25">
        <f t="shared" ref="AL282" si="2161">LN(H282/I282)</f>
        <v>4.6054006735165107E-3</v>
      </c>
      <c r="AM282" s="25">
        <f t="shared" ref="AM282" si="2162">LN(O282/P282)</f>
        <v>3.1267078005895645E-3</v>
      </c>
      <c r="AN282" s="25">
        <f t="shared" ref="AN282" si="2163">LN(L282/G282)</f>
        <v>0</v>
      </c>
      <c r="AO282" s="40">
        <f t="shared" ref="AO282" si="2164">(C282-I282)/(H282-I282)</f>
        <v>0.99736894123742514</v>
      </c>
      <c r="AP282" s="40">
        <f t="shared" ref="AP282" si="2165">(N281-I282)/(H282-I282)</f>
        <v>1.1268770150434002</v>
      </c>
      <c r="AQ282" s="25">
        <f t="shared" ref="AQ282" si="2166">LN(M282/L282)</f>
        <v>-4.7060952885008718E-4</v>
      </c>
      <c r="AR282" s="25">
        <f t="shared" ref="AR282" si="2167">LN(N282/L282)</f>
        <v>8.7212727055749621E-4</v>
      </c>
      <c r="AS282" s="25">
        <f t="shared" ref="AS282" si="2168">LN(N282/C282)</f>
        <v>-3.1634551284474327E-3</v>
      </c>
      <c r="AT282" s="28">
        <f t="shared" ref="AT282" si="2169">+(G282-I282)/(H282-I282)</f>
        <v>0.12085829771863564</v>
      </c>
      <c r="AU282" s="28">
        <f t="shared" ref="AU282" si="2170">+(N282-P282)/(O282-P282)</f>
        <v>0.83102983483208459</v>
      </c>
      <c r="AV282" s="40">
        <f t="shared" ref="AV282" si="2171">+(N282-V282)/(U282-V282)</f>
        <v>0.44937121970322769</v>
      </c>
      <c r="AW282" s="25">
        <f t="shared" ref="AW282" si="2172">LN(N282/C282)</f>
        <v>-3.1634551284474327E-3</v>
      </c>
      <c r="AX282" s="28">
        <f t="shared" ref="AX282" si="2173">(N282-L282)/(U282-V282)</f>
        <v>0.15091814977588902</v>
      </c>
      <c r="AY282" s="25">
        <f t="shared" ref="AY282" si="2174">LN(G282/I282)</f>
        <v>5.5772898085882814E-4</v>
      </c>
      <c r="AZ282" s="25">
        <f t="shared" ref="AZ282" si="2175">LN(N282/P282)</f>
        <v>2.5990733840220775E-3</v>
      </c>
      <c r="BA282" s="25">
        <f t="shared" ref="BA282" si="2176">AV281</f>
        <v>0.92248452494704325</v>
      </c>
      <c r="BB282" s="25">
        <f t="shared" ref="BB282" si="2177">AR281</f>
        <v>3.3450687588922366E-4</v>
      </c>
      <c r="BC282" s="25">
        <f t="shared" ref="BC282" si="2178">AS281</f>
        <v>8.7377277764039119E-4</v>
      </c>
      <c r="BD282" s="39">
        <f t="shared" ref="BD282" si="2179">IF(AR281&lt;0,1,0)</f>
        <v>0</v>
      </c>
      <c r="BE282">
        <f t="shared" ref="BE282" si="2180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81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82">IF(B282=3,IF(AV281&lt;0.85,IF(AND(K282&gt;942,AT282&gt;0.9),0.25,1)*IF(AR281&lt;-0.004,1,0.5),0),"")</f>
        <v/>
      </c>
      <c r="BH282" t="str">
        <f t="shared" ref="BH282" si="2183">IF(B282=4,IF(AV281&lt;0.6,IF(AQ282&gt;=0,IF(K282&lt;1018,2,1),0),IF(AV281&gt;0.85,IF(AQ282&lt;=0,-0.5,0),0)),"")</f>
        <v/>
      </c>
      <c r="BI282" t="str">
        <f t="shared" ref="BI282" si="2184">IF(B282=5,IF(AV281&lt;0.4,IF(AQ282&gt; -0.004,1,0),IF(AV281&lt;0.95,IF(AND(AO282&lt;0.85,AT282&lt;0.95,AQ282&gt;0,K282&lt;1115),0.5,0),0)),"")</f>
        <v/>
      </c>
      <c r="BJ282" s="25" t="str">
        <f t="shared" ref="BJ282" si="2185">IF(MAX(BE282:BI282)=0,"",MAX(BE282:BI282)*AR282)</f>
        <v/>
      </c>
    </row>
    <row r="283" spans="1:62" x14ac:dyDescent="0.25">
      <c r="A283" s="1">
        <v>42921</v>
      </c>
      <c r="B283" s="41">
        <f t="shared" si="291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95"/>
        <v>3159.2085299999999</v>
      </c>
      <c r="T283" t="str">
        <f t="shared" ref="T283" si="2186">IF(AVERAGE(N282)&lt;S282,"熊",IF(AVERAGE(N282)&gt;S282,"牛",""))</f>
        <v>牛</v>
      </c>
      <c r="U283">
        <f t="shared" ref="U283" si="2187">MAX(H283,O283)</f>
        <v>3207.1415999999999</v>
      </c>
      <c r="V283">
        <f t="shared" ref="V283" si="2188">MIN(I283,P283)</f>
        <v>3174.7103000000002</v>
      </c>
      <c r="W283" s="40">
        <f t="shared" ref="W283" si="2189">LN(U283/V283)</f>
        <v>1.0163689063519296E-2</v>
      </c>
      <c r="X283">
        <f t="shared" ref="X283" si="2190">IF(U283=H283,J283,Q283)</f>
        <v>1442</v>
      </c>
      <c r="Y283">
        <f t="shared" ref="Y283" si="2191">IF(V283=I283,K283,R283)</f>
        <v>1021</v>
      </c>
      <c r="Z283" s="25">
        <f t="shared" ref="Z283" si="2192">(U283-V283)/(C283)</f>
        <v>1.0201034097421834E-2</v>
      </c>
      <c r="AA283" s="25">
        <f t="shared" ref="AA283" si="2193">LN(C283/N282)</f>
        <v>-1.1276292526697675E-3</v>
      </c>
      <c r="AB283" s="25">
        <f t="shared" ref="AB283" si="2194">LN(N283/U283)</f>
        <v>-1.867724187321605E-5</v>
      </c>
      <c r="AC283" s="25">
        <f t="shared" ref="AC283" si="2195">LN(N283/V283)</f>
        <v>1.0145011821646089E-2</v>
      </c>
      <c r="AD283" s="25">
        <f t="shared" ref="AD283" si="2196">LN(U283/C283)</f>
        <v>8.7451645466864684E-3</v>
      </c>
      <c r="AE283" s="25">
        <f t="shared" ref="AE283" si="2197">LN(V283/C283)</f>
        <v>-1.4185245168329018E-3</v>
      </c>
      <c r="AF283" s="25">
        <f t="shared" ref="AF283" si="2198">LN(N283/C283)</f>
        <v>8.7264873048131068E-3</v>
      </c>
      <c r="AG283" s="25">
        <f t="shared" ref="AG283" si="2199">LN(N283/N282)</f>
        <v>7.5988580521432827E-3</v>
      </c>
      <c r="AH283" s="25">
        <f t="shared" ref="AH283" si="2200">LN(D283/C283)</f>
        <v>-6.0425510423212572E-5</v>
      </c>
      <c r="AI283" s="25">
        <f t="shared" ref="AI283" si="2201">LN(E283/C283)</f>
        <v>7.4430880931023596E-4</v>
      </c>
      <c r="AJ283" s="25">
        <f t="shared" ref="AJ283" si="2202">LN(F283/C283)</f>
        <v>1.7688081026498706E-3</v>
      </c>
      <c r="AK283" s="25">
        <f t="shared" ref="AK283" si="2203">+LN(G283/C283)</f>
        <v>3.4913944889480514E-3</v>
      </c>
      <c r="AL283" s="25">
        <f t="shared" ref="AL283" si="2204">LN(H283/I283)</f>
        <v>6.1696819738599031E-3</v>
      </c>
      <c r="AM283" s="25">
        <f t="shared" ref="AM283" si="2205">LN(O283/P283)</f>
        <v>5.4593808119771173E-3</v>
      </c>
      <c r="AN283" s="25">
        <f t="shared" ref="AN283" si="2206">LN(L283/G283)</f>
        <v>0</v>
      </c>
      <c r="AO283" s="40">
        <f t="shared" ref="AO283" si="2207">(C283-I283)/(H283-I283)</f>
        <v>0.22937269372692196</v>
      </c>
      <c r="AP283" s="40">
        <f t="shared" ref="AP283" si="2208">(N282-I283)/(H283-I283)</f>
        <v>0.41194045043897093</v>
      </c>
      <c r="AQ283" s="25">
        <f t="shared" ref="AQ283" si="2209">LN(M283/L283)</f>
        <v>5.4612556178312941E-4</v>
      </c>
      <c r="AR283" s="25">
        <f>LN(N283/L283)</f>
        <v>5.2350928158650658E-3</v>
      </c>
      <c r="AS283" s="25">
        <f t="shared" ref="AS283" si="2210">LN(N283/C283)</f>
        <v>8.7264873048131068E-3</v>
      </c>
      <c r="AT283" s="28">
        <f t="shared" ref="AT283" si="2211">+(G283-I283)/(H283-I283)</f>
        <v>0.79531238071001265</v>
      </c>
      <c r="AU283" s="28">
        <f t="shared" ref="AU283" si="2212">+(N283-P283)/(O283-P283)</f>
        <v>0.99656955667677993</v>
      </c>
      <c r="AV283" s="40">
        <f t="shared" ref="AV283" si="2213">+(N283-V283)/(U283-V283)</f>
        <v>0.99815301884291585</v>
      </c>
      <c r="AW283" s="25">
        <f t="shared" ref="AW283" si="2214">LN(N283/C283)</f>
        <v>8.7264873048131068E-3</v>
      </c>
      <c r="AX283" s="28">
        <f t="shared" ref="AX283" si="2215">(N283-L283)/(U283-V283)</f>
        <v>0.51633761212162721</v>
      </c>
      <c r="AY283" s="25">
        <f t="shared" ref="AY283" si="2216">LN(G283/I283)</f>
        <v>4.9099190057810653E-3</v>
      </c>
      <c r="AZ283" s="25">
        <f t="shared" ref="AZ283" si="2217">LN(N283/P283)</f>
        <v>5.4407035701039552E-3</v>
      </c>
      <c r="BA283" s="25">
        <f t="shared" ref="BA283" si="2218">AV282</f>
        <v>0.44937121970322769</v>
      </c>
      <c r="BB283" s="25">
        <f t="shared" ref="BB283" si="2219">AR282</f>
        <v>8.7212727055749621E-4</v>
      </c>
      <c r="BC283" s="25">
        <f t="shared" ref="BC283" si="2220">AS282</f>
        <v>-3.1634551284474327E-3</v>
      </c>
      <c r="BD283" s="39">
        <f t="shared" ref="BD283" si="2221">IF(AR282&lt;0,1,0)</f>
        <v>0</v>
      </c>
      <c r="BE283" t="str">
        <f t="shared" ref="BE283" si="2222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223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224">IF(B283=3,IF(AV282&lt;0.85,IF(AND(K283&gt;942,AT283&gt;0.9),0.25,1)*IF(AR282&lt;-0.004,1,0.5),0),"")</f>
        <v>0.5</v>
      </c>
      <c r="BH283" t="str">
        <f t="shared" ref="BH283" si="2225">IF(B283=4,IF(AV282&lt;0.6,IF(AQ283&gt;=0,IF(K283&lt;1018,2,1),0),IF(AV282&gt;0.85,IF(AQ283&lt;=0,-0.5,0),0)),"")</f>
        <v/>
      </c>
      <c r="BI283" t="str">
        <f t="shared" ref="BI283" si="2226">IF(B283=5,IF(AV282&lt;0.4,IF(AQ283&gt; -0.004,1,0),IF(AV282&lt;0.95,IF(AND(AO283&lt;0.85,AT283&lt;0.95,AQ283&gt;0,K283&lt;1115),0.5,0),0)),"")</f>
        <v/>
      </c>
      <c r="BJ283" s="25">
        <f t="shared" ref="BJ283" si="2227">IF(MAX(BE283:BI283)=0,"",MAX(BE283:BI283)*AR283)</f>
        <v>2.6175464079325329E-3</v>
      </c>
    </row>
    <row r="284" spans="1:62" x14ac:dyDescent="0.25">
      <c r="A284" s="1">
        <v>42922</v>
      </c>
      <c r="B284" s="41">
        <f t="shared" si="291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95"/>
        <v>3162.5361899999998</v>
      </c>
      <c r="T284" t="str">
        <f t="shared" ref="T284" si="2228">IF(AVERAGE(N283)&lt;S283,"熊",IF(AVERAGE(N283)&gt;S283,"牛",""))</f>
        <v>牛</v>
      </c>
      <c r="U284">
        <f t="shared" ref="U284" si="2229">MAX(H284,O284)</f>
        <v>3215.7393000000002</v>
      </c>
      <c r="V284">
        <f t="shared" ref="V284" si="2230">MIN(I284,P284)</f>
        <v>3188.8622</v>
      </c>
      <c r="W284" s="40">
        <f t="shared" ref="W284" si="2231">LN(U284/V284)</f>
        <v>8.3931085417127248E-3</v>
      </c>
      <c r="X284">
        <f t="shared" ref="X284" si="2232">IF(U284=H284,J284,Q284)</f>
        <v>1438</v>
      </c>
      <c r="Y284">
        <f t="shared" ref="Y284" si="2233">IF(V284=I284,K284,R284)</f>
        <v>1307</v>
      </c>
      <c r="Z284" s="25">
        <f t="shared" ref="Z284" si="2234">(U284-V284)/(C284)</f>
        <v>8.3889664324296991E-3</v>
      </c>
      <c r="AA284" s="25">
        <f t="shared" ref="AA284" si="2235">LN(C284/N283)</f>
        <v>-1.0040954557643939E-3</v>
      </c>
      <c r="AB284" s="25">
        <f t="shared" ref="AB284" si="2236">LN(N284/U284)</f>
        <v>-1.0041923600142342E-3</v>
      </c>
      <c r="AC284" s="25">
        <f t="shared" ref="AC284" si="2237">LN(N284/V284)</f>
        <v>7.388916181698426E-3</v>
      </c>
      <c r="AD284" s="25">
        <f t="shared" ref="AD284" si="2238">LN(U284/C284)</f>
        <v>3.699984145013561E-3</v>
      </c>
      <c r="AE284" s="25">
        <f t="shared" ref="AE284" si="2239">LN(V284/C284)</f>
        <v>-4.6931243966990051E-3</v>
      </c>
      <c r="AF284" s="25">
        <f t="shared" ref="AF284" si="2240">LN(N284/C284)</f>
        <v>2.6957917849995197E-3</v>
      </c>
      <c r="AG284" s="25">
        <f t="shared" ref="AG284" si="2241">LN(N284/N283)</f>
        <v>1.6916963292349769E-3</v>
      </c>
      <c r="AH284" s="25">
        <f t="shared" ref="AH284" si="2242">LN(D284/C284)</f>
        <v>-1.1027920674267661E-4</v>
      </c>
      <c r="AI284" s="25">
        <f t="shared" ref="AI284" si="2243">LN(E284/C284)</f>
        <v>-5.5590686879461879E-5</v>
      </c>
      <c r="AJ284" s="25">
        <f t="shared" ref="AJ284" si="2244">LN(F284/C284)</f>
        <v>8.6093455767953389E-4</v>
      </c>
      <c r="AK284" s="25">
        <f t="shared" ref="AK284" si="2245">+LN(G284/C284)</f>
        <v>-2.1062703277251677E-3</v>
      </c>
      <c r="AL284" s="25">
        <f t="shared" ref="AL284" si="2246">LN(H284/I284)</f>
        <v>4.2149658730010389E-3</v>
      </c>
      <c r="AM284" s="25">
        <f t="shared" ref="AM284" si="2247">LN(O284/P284)</f>
        <v>8.3931085417127248E-3</v>
      </c>
      <c r="AN284" s="25">
        <f t="shared" ref="AN284" si="2248">LN(L284/G284)</f>
        <v>0</v>
      </c>
      <c r="AO284" s="40">
        <f t="shared" ref="AO284" si="2249">(C284-I284)/(H284-I284)</f>
        <v>0.49918543860428854</v>
      </c>
      <c r="AP284" s="40">
        <f t="shared" ref="AP284" si="2250">(N283-I284)/(H284-I284)</f>
        <v>0.73752610299018906</v>
      </c>
      <c r="AQ284" s="25">
        <f t="shared" ref="AQ284" si="2251">LN(M284/L284)</f>
        <v>-1.3530372572198089E-3</v>
      </c>
      <c r="AR284" s="25">
        <f t="shared" ref="AR284" si="2252">LN(N284/L284)</f>
        <v>4.8020621127246085E-3</v>
      </c>
      <c r="AS284" s="25">
        <f t="shared" ref="AS284" si="2253">LN(N284/C284)</f>
        <v>2.6957917849995197E-3</v>
      </c>
      <c r="AT284" s="28">
        <f t="shared" ref="AT284" si="2254">+(G284-I284)/(H284-I284)</f>
        <v>0</v>
      </c>
      <c r="AU284" s="28">
        <f t="shared" ref="AU284" si="2255">+(N284-P284)/(O284-P284)</f>
        <v>0.87991263938445197</v>
      </c>
      <c r="AV284" s="40">
        <f t="shared" ref="AV284" si="2256">+(N284-V284)/(U284-V284)</f>
        <v>0.87991263938445197</v>
      </c>
      <c r="AW284" s="25">
        <f t="shared" ref="AW284" si="2257">LN(N284/C284)</f>
        <v>2.6957917849995197E-3</v>
      </c>
      <c r="AX284" s="28">
        <f t="shared" ref="AX284" si="2258">(N284-L284)/(U284-V284)</f>
        <v>0.57259525767289199</v>
      </c>
      <c r="AY284" s="25">
        <f t="shared" ref="AY284" si="2259">LN(G284/I284)</f>
        <v>0</v>
      </c>
      <c r="AZ284" s="25">
        <f t="shared" ref="AZ284" si="2260">LN(N284/P284)</f>
        <v>7.388916181698426E-3</v>
      </c>
      <c r="BA284" s="25">
        <f t="shared" ref="BA284" si="2261">AV283</f>
        <v>0.99815301884291585</v>
      </c>
      <c r="BB284" s="25">
        <f t="shared" ref="BB284" si="2262">AR283</f>
        <v>5.2350928158650658E-3</v>
      </c>
      <c r="BC284" s="25">
        <f t="shared" ref="BC284" si="2263">AS283</f>
        <v>8.7264873048131068E-3</v>
      </c>
      <c r="BD284" s="39">
        <f t="shared" ref="BD284" si="2264">IF(AR283&lt;0,1,0)</f>
        <v>0</v>
      </c>
      <c r="BE284" t="str">
        <f t="shared" ref="BE284" si="2265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66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67">IF(B284=3,IF(AV283&lt;0.85,IF(AND(K284&gt;942,AT284&gt;0.9),0.25,1)*IF(AR283&lt;-0.004,1,0.5),0),"")</f>
        <v/>
      </c>
      <c r="BH284">
        <f t="shared" ref="BH284" si="2268">IF(B284=4,IF(AV283&lt;0.6,IF(AQ284&gt;=0,IF(K284&lt;1018,2,1),0),IF(AV283&gt;0.85,IF(AQ284&lt;=0,-0.5,0),0)),"")</f>
        <v>-0.5</v>
      </c>
      <c r="BI284" t="str">
        <f t="shared" ref="BI284" si="2269">IF(B284=5,IF(AV283&lt;0.4,IF(AQ284&gt; -0.004,1,0),IF(AV283&lt;0.95,IF(AND(AO284&lt;0.85,AT284&lt;0.95,AQ284&gt;0,K284&lt;1115),0.5,0),0)),"")</f>
        <v/>
      </c>
      <c r="BJ284" s="25">
        <f t="shared" ref="BJ284" si="2270">IF(MAX(BE284:BI284)=0,"",MAX(BE284:BI284)*AR284)</f>
        <v>-2.4010310563623042E-3</v>
      </c>
    </row>
    <row r="285" spans="1:62" x14ac:dyDescent="0.25">
      <c r="A285" s="1">
        <v>42923</v>
      </c>
      <c r="B285" s="41">
        <f t="shared" si="291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95"/>
        <v>3165.6151199999999</v>
      </c>
      <c r="T285" t="str">
        <f t="shared" ref="T285" si="2271">IF(AVERAGE(N284)&lt;S284,"熊",IF(AVERAGE(N284)&gt;S284,"牛",""))</f>
        <v>牛</v>
      </c>
      <c r="U285">
        <f t="shared" ref="U285" si="2272">MAX(H285,O285)</f>
        <v>3219.5232000000001</v>
      </c>
      <c r="V285">
        <f t="shared" ref="V285" si="2273">MIN(I285,P285)</f>
        <v>3195.4373000000001</v>
      </c>
      <c r="W285" s="40">
        <f t="shared" ref="W285" si="2274">LN(U285/V285)</f>
        <v>7.5093254848538063E-3</v>
      </c>
      <c r="X285">
        <f t="shared" ref="X285" si="2275">IF(U285=H285,J285,Q285)</f>
        <v>1432</v>
      </c>
      <c r="Y285">
        <f t="shared" ref="Y285" si="2276">IF(V285=I285,K285,R285)</f>
        <v>1046</v>
      </c>
      <c r="Z285" s="25">
        <f t="shared" ref="Z285" si="2277">(U285-V285)/(C285)</f>
        <v>7.520587796045545E-3</v>
      </c>
      <c r="AA285" s="25">
        <f t="shared" ref="AA285" si="2278">LN(C285/N284)</f>
        <v>-3.0707844726346649E-3</v>
      </c>
      <c r="AB285" s="25">
        <f t="shared" ref="AB285" si="2279">LN(N285/U285)</f>
        <v>-5.9358698830521729E-4</v>
      </c>
      <c r="AC285" s="25">
        <f t="shared" ref="AC285" si="2280">LN(N285/V285)</f>
        <v>6.9157384965486228E-3</v>
      </c>
      <c r="AD285" s="25">
        <f t="shared" ref="AD285" si="2281">LN(U285/C285)</f>
        <v>5.2509662926215955E-3</v>
      </c>
      <c r="AE285" s="25">
        <f t="shared" ref="AE285" si="2282">LN(V285/C285)</f>
        <v>-2.2583591922322758E-3</v>
      </c>
      <c r="AF285" s="25">
        <f t="shared" ref="AF285" si="2283">LN(N285/C285)</f>
        <v>4.657379304316419E-3</v>
      </c>
      <c r="AG285" s="25">
        <f t="shared" ref="AG285" si="2284">LN(N285/N284)</f>
        <v>1.5865948316816877E-3</v>
      </c>
      <c r="AH285" s="25">
        <f t="shared" ref="AH285" si="2285">LN(D285/C285)</f>
        <v>1.2242191399402003E-4</v>
      </c>
      <c r="AI285" s="25">
        <f t="shared" ref="AI285" si="2286">LN(E285/C285)</f>
        <v>5.4733226681667269E-4</v>
      </c>
      <c r="AJ285" s="25">
        <f t="shared" ref="AJ285" si="2287">LN(F285/C285)</f>
        <v>6.7945488329422847E-4</v>
      </c>
      <c r="AK285" s="25">
        <f t="shared" ref="AK285" si="2288">+LN(G285/C285)</f>
        <v>8.0831306496018562E-4</v>
      </c>
      <c r="AL285" s="25">
        <f t="shared" ref="AL285" si="2289">LN(H285/I285)</f>
        <v>3.3961396802368276E-3</v>
      </c>
      <c r="AM285" s="25">
        <f t="shared" ref="AM285" si="2290">LN(O285/P285)</f>
        <v>4.7939822019903936E-3</v>
      </c>
      <c r="AN285" s="25">
        <f t="shared" ref="AN285" si="2291">LN(L285/G285)</f>
        <v>0</v>
      </c>
      <c r="AO285" s="40">
        <f t="shared" ref="AO285" si="2292">(C285-I285)/(H285-I285)</f>
        <v>0.66459993008667251</v>
      </c>
      <c r="AP285" s="40">
        <f t="shared" ref="AP285" si="2293">(N284-I285)/(H285-I285)</f>
        <v>1.5706952698103487</v>
      </c>
      <c r="AQ285" s="25">
        <f t="shared" ref="AQ285" si="2294">LN(M285/L285)</f>
        <v>1.7703750600616281E-4</v>
      </c>
      <c r="AR285" s="25">
        <f t="shared" ref="AR285" si="2295">LN(N285/L285)</f>
        <v>3.8490662393562197E-3</v>
      </c>
      <c r="AS285" s="25">
        <f t="shared" ref="AS285" si="2296">LN(N285/C285)</f>
        <v>4.657379304316419E-3</v>
      </c>
      <c r="AT285" s="28">
        <f t="shared" ref="AT285" si="2297">+(G285-I285)/(H285-I285)</f>
        <v>0.90283884974150319</v>
      </c>
      <c r="AU285" s="28">
        <f t="shared" ref="AU285" si="2298">+(N285-P285)/(O285-P285)</f>
        <v>0.87592060997311749</v>
      </c>
      <c r="AV285" s="40">
        <f t="shared" ref="AV285" si="2299">+(N285-V285)/(U285-V285)</f>
        <v>0.92067973378615897</v>
      </c>
      <c r="AW285" s="25">
        <f t="shared" ref="AW285" si="2300">LN(N285/C285)</f>
        <v>4.657379304316419E-3</v>
      </c>
      <c r="AX285" s="28">
        <f t="shared" ref="AX285" si="2301">(N285-L285)/(U285-V285)</f>
        <v>0.51320482107790499</v>
      </c>
      <c r="AY285" s="25">
        <f t="shared" ref="AY285" si="2302">LN(G285/I285)</f>
        <v>3.0666722571924612E-3</v>
      </c>
      <c r="AZ285" s="25">
        <f t="shared" ref="AZ285" si="2303">LN(N285/P285)</f>
        <v>4.2003952136850714E-3</v>
      </c>
      <c r="BA285" s="25">
        <f t="shared" ref="BA285" si="2304">AV284</f>
        <v>0.87991263938445197</v>
      </c>
      <c r="BB285" s="25">
        <f t="shared" ref="BB285" si="2305">AR284</f>
        <v>4.8020621127246085E-3</v>
      </c>
      <c r="BC285" s="25">
        <f t="shared" ref="BC285" si="2306">AS284</f>
        <v>2.6957917849995197E-3</v>
      </c>
      <c r="BD285" s="39">
        <f t="shared" ref="BD285" si="2307">IF(AR284&lt;0,1,0)</f>
        <v>0</v>
      </c>
      <c r="BE285" t="str">
        <f t="shared" ref="BE285" si="2308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309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310">IF(B285=3,IF(AV284&lt;0.85,IF(AND(K285&gt;942,AT285&gt;0.9),0.25,1)*IF(AR284&lt;-0.004,1,0.5),0),"")</f>
        <v/>
      </c>
      <c r="BH285" t="str">
        <f t="shared" ref="BH285" si="2311">IF(B285=4,IF(AV284&lt;0.6,IF(AQ285&gt;=0,IF(K285&lt;1018,2,1),0),IF(AV284&gt;0.85,IF(AQ285&lt;=0,-0.5,0),0)),"")</f>
        <v/>
      </c>
      <c r="BI285">
        <f t="shared" ref="BI285" si="2312">IF(B285=5,IF(AV284&lt;0.4,IF(AQ285&gt; -0.004,1,0),IF(AV284&lt;0.95,IF(AND(AO285&lt;0.85,AT285&lt;0.95,AQ285&gt;0,K285&lt;1115),0.5,0),0)),"")</f>
        <v>0.5</v>
      </c>
      <c r="BJ285" s="25">
        <f t="shared" ref="BJ285" si="2313">IF(MAX(BE285:BI285)=0,"",MAX(BE285:BI285)*AR285)</f>
        <v>1.9245331196781098E-3</v>
      </c>
    </row>
    <row r="286" spans="1:62" x14ac:dyDescent="0.25">
      <c r="A286" s="1">
        <v>42926</v>
      </c>
      <c r="B286" s="41">
        <f t="shared" si="291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95"/>
        <v>3168.55845</v>
      </c>
      <c r="T286" t="str">
        <f t="shared" ref="T286" si="2314">IF(AVERAGE(N285)&lt;S285,"熊",IF(AVERAGE(N285)&gt;S285,"牛",""))</f>
        <v>牛</v>
      </c>
      <c r="U286">
        <f t="shared" ref="U286" si="2315">MAX(H286,O286)</f>
        <v>3222.6945999999998</v>
      </c>
      <c r="V286">
        <f t="shared" ref="V286" si="2316">MIN(I286,P286)</f>
        <v>3203.2089000000001</v>
      </c>
      <c r="W286" s="40">
        <f t="shared" ref="W286" si="2317">LN(U286/V286)</f>
        <v>6.0647532990917956E-3</v>
      </c>
      <c r="X286">
        <f t="shared" ref="X286" si="2318">IF(U286=H286,J286,Q286)</f>
        <v>1419</v>
      </c>
      <c r="Y286">
        <f t="shared" ref="Y286" si="2319">IF(V286=I286,K286,R286)</f>
        <v>938</v>
      </c>
      <c r="Z286" s="25">
        <f t="shared" ref="Z286" si="2320">(U286-V286)/(C286)</f>
        <v>6.0732200502127461E-3</v>
      </c>
      <c r="AA286" s="25">
        <f t="shared" ref="AA286" si="2321">LN(C286/N285)</f>
        <v>-2.847774298986811E-3</v>
      </c>
      <c r="AB286" s="25">
        <f t="shared" ref="AB286" si="2322">LN(N286/U286)</f>
        <v>-3.3702797664940435E-3</v>
      </c>
      <c r="AC286" s="25">
        <f t="shared" ref="AC286" si="2323">LN(N286/V286)</f>
        <v>2.6944735325976827E-3</v>
      </c>
      <c r="AD286" s="25">
        <f t="shared" ref="AD286" si="2324">LN(U286/C286)</f>
        <v>4.4259291347774352E-3</v>
      </c>
      <c r="AE286" s="25">
        <f t="shared" ref="AE286" si="2325">LN(V286/C286)</f>
        <v>-1.6388241643142734E-3</v>
      </c>
      <c r="AF286" s="25">
        <f t="shared" ref="AF286" si="2326">LN(N286/C286)</f>
        <v>1.0556493682833412E-3</v>
      </c>
      <c r="AG286" s="25">
        <f t="shared" ref="AG286" si="2327">LN(N286/N285)</f>
        <v>-1.7921249307034366E-3</v>
      </c>
      <c r="AH286" s="25">
        <f t="shared" ref="AH286" si="2328">LN(D286/C286)</f>
        <v>-8.1870204682244873E-4</v>
      </c>
      <c r="AI286" s="25">
        <f t="shared" ref="AI286" si="2329">LN(E286/C286)</f>
        <v>-1.1018195199239045E-3</v>
      </c>
      <c r="AJ286" s="25">
        <f t="shared" ref="AJ286" si="2330">LN(F286/C286)</f>
        <v>-1.6922206875308432E-4</v>
      </c>
      <c r="AK286" s="25">
        <f t="shared" ref="AK286" si="2331">+LN(G286/C286)</f>
        <v>8.8735220897096661E-4</v>
      </c>
      <c r="AL286" s="25">
        <f t="shared" ref="AL286" si="2332">LN(H286/I286)</f>
        <v>5.7455905331802778E-3</v>
      </c>
      <c r="AM286" s="25">
        <f t="shared" ref="AM286" si="2333">LN(O286/P286)</f>
        <v>4.4843700444655941E-3</v>
      </c>
      <c r="AN286" s="25">
        <f t="shared" ref="AN286" si="2334">LN(L286/G286)</f>
        <v>0</v>
      </c>
      <c r="AO286" s="40">
        <f t="shared" ref="AO286" si="2335">(C286-I286)/(H286-I286)</f>
        <v>0.28464618335292519</v>
      </c>
      <c r="AP286" s="40">
        <f t="shared" ref="AP286" si="2336">(N285-I286)/(H286-I286)</f>
        <v>0.78038499672216532</v>
      </c>
      <c r="AQ286" s="25">
        <f t="shared" ref="AQ286" si="2337">LN(M286/L286)</f>
        <v>-1.4262189680601724E-5</v>
      </c>
      <c r="AR286" s="25">
        <f t="shared" ref="AR286" si="2338">LN(N286/L286)</f>
        <v>1.6829715931242147E-4</v>
      </c>
      <c r="AS286" s="25">
        <f t="shared" ref="AS286" si="2339">LN(N286/C286)</f>
        <v>1.0556493682833412E-3</v>
      </c>
      <c r="AT286" s="28">
        <f t="shared" ref="AT286" si="2340">+(G286-I286)/(H286-I286)</f>
        <v>0.43896452893977178</v>
      </c>
      <c r="AU286" s="28">
        <f t="shared" ref="AU286" si="2341">+(N286-P286)/(O286-P286)</f>
        <v>0.24802002857263347</v>
      </c>
      <c r="AV286" s="40">
        <f t="shared" ref="AV286" si="2342">+(N286-V286)/(U286-V286)</f>
        <v>0.44353551578851425</v>
      </c>
      <c r="AW286" s="25">
        <f t="shared" ref="AW286" si="2343">LN(N286/C286)</f>
        <v>1.0556493682833412E-3</v>
      </c>
      <c r="AX286" s="28">
        <f t="shared" ref="AX286" si="2344">(N286-L286)/(U286-V286)</f>
        <v>2.7738290130714993E-2</v>
      </c>
      <c r="AY286" s="25">
        <f t="shared" ref="AY286" si="2345">LN(G286/I286)</f>
        <v>2.5261763732852922E-3</v>
      </c>
      <c r="AZ286" s="25">
        <f t="shared" ref="AZ286" si="2346">LN(N286/P286)</f>
        <v>1.1140902779715072E-3</v>
      </c>
      <c r="BA286" s="25">
        <f t="shared" ref="BA286" si="2347">AV285</f>
        <v>0.92067973378615897</v>
      </c>
      <c r="BB286" s="25">
        <f t="shared" ref="BB286" si="2348">AR285</f>
        <v>3.8490662393562197E-3</v>
      </c>
      <c r="BC286" s="25">
        <f t="shared" ref="BC286" si="2349">AS285</f>
        <v>4.657379304316419E-3</v>
      </c>
      <c r="BD286" s="39">
        <f t="shared" ref="BD286" si="2350">IF(AR285&lt;0,1,0)</f>
        <v>0</v>
      </c>
      <c r="BE286" t="str">
        <f t="shared" ref="BE286" si="2351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52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53">IF(B286=3,IF(AV285&lt;0.85,IF(AND(K286&gt;942,AT286&gt;0.9),0.25,1)*IF(AR285&lt;-0.004,1,0.5),0),"")</f>
        <v/>
      </c>
      <c r="BH286" t="str">
        <f t="shared" ref="BH286" si="2354">IF(B286=4,IF(AV285&lt;0.6,IF(AQ286&gt;=0,IF(K286&lt;1018,2,1),0),IF(AV285&gt;0.85,IF(AQ286&lt;=0,-0.5,0),0)),"")</f>
        <v/>
      </c>
      <c r="BI286" t="str">
        <f t="shared" ref="BI286" si="2355">IF(B286=5,IF(AV285&lt;0.4,IF(AQ286&gt; -0.004,1,0),IF(AV285&lt;0.95,IF(AND(AO286&lt;0.85,AT286&lt;0.95,AQ286&gt;0,K286&lt;1115),0.5,0),0)),"")</f>
        <v/>
      </c>
      <c r="BJ286" s="25" t="str">
        <f t="shared" ref="BJ286" si="2356">IF(MAX(BE286:BI286)=0,"",MAX(BE286:BI286)*AR286)</f>
        <v/>
      </c>
    </row>
    <row r="287" spans="1:62" x14ac:dyDescent="0.25">
      <c r="A287" s="1">
        <v>42927</v>
      </c>
      <c r="B287" s="41">
        <f t="shared" si="291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95"/>
        <v>3172.1575250000001</v>
      </c>
      <c r="T287" t="str">
        <f t="shared" ref="T287" si="2357">IF(AVERAGE(N286)&lt;S286,"熊",IF(AVERAGE(N286)&gt;S286,"牛",""))</f>
        <v>牛</v>
      </c>
      <c r="U287">
        <f t="shared" ref="U287" si="2358">MAX(H287,O287)</f>
        <v>3226.8436999999999</v>
      </c>
      <c r="V287">
        <f t="shared" ref="V287" si="2359">MIN(I287,P287)</f>
        <v>3199.2370999999998</v>
      </c>
      <c r="W287" s="40">
        <f t="shared" ref="W287" si="2360">LN(U287/V287)</f>
        <v>8.5921016853944369E-3</v>
      </c>
      <c r="X287">
        <f t="shared" ref="X287" si="2361">IF(U287=H287,J287,Q287)</f>
        <v>1403</v>
      </c>
      <c r="Y287">
        <f t="shared" ref="Y287" si="2362">IF(V287=I287,K287,R287)</f>
        <v>1000</v>
      </c>
      <c r="Z287" s="25">
        <f t="shared" ref="Z287" si="2363">(U287-V287)/(C287)</f>
        <v>8.6229749404103002E-3</v>
      </c>
      <c r="AA287" s="25">
        <f t="shared" ref="AA287" si="2364">LN(C287/N286)</f>
        <v>-3.2228334006694963E-3</v>
      </c>
      <c r="AB287" s="25">
        <f t="shared" ref="AB287" si="2365">LN(N287/U287)</f>
        <v>-7.3599421702268669E-3</v>
      </c>
      <c r="AC287" s="25">
        <f t="shared" ref="AC287" si="2366">LN(N287/V287)</f>
        <v>1.2321595151675655E-3</v>
      </c>
      <c r="AD287" s="25">
        <f t="shared" ref="AD287" si="2367">LN(U287/C287)</f>
        <v>7.8797480794266291E-3</v>
      </c>
      <c r="AE287" s="25">
        <f t="shared" ref="AE287" si="2368">LN(V287/C287)</f>
        <v>-7.1235360596797847E-4</v>
      </c>
      <c r="AF287" s="25">
        <f t="shared" ref="AF287" si="2369">LN(N287/C287)</f>
        <v>5.1980590919984456E-4</v>
      </c>
      <c r="AG287" s="25">
        <f t="shared" ref="AG287" si="2370">LN(N287/N286)</f>
        <v>-2.7030274914697852E-3</v>
      </c>
      <c r="AH287" s="25">
        <f t="shared" ref="AH287" si="2371">LN(D287/C287)</f>
        <v>-3.1090097083036843E-4</v>
      </c>
      <c r="AI287" s="25">
        <f t="shared" ref="AI287" si="2372">LN(E287/C287)</f>
        <v>1.3132331592600401E-3</v>
      </c>
      <c r="AJ287" s="25">
        <f t="shared" ref="AJ287" si="2373">LN(F287/C287)</f>
        <v>1.9195902056527694E-3</v>
      </c>
      <c r="AK287" s="25">
        <f t="shared" ref="AK287" si="2374">+LN(G287/C287)</f>
        <v>1.6994987331030494E-3</v>
      </c>
      <c r="AL287" s="25">
        <f t="shared" ref="AL287" si="2375">LN(H287/I287)</f>
        <v>4.4674796433171017E-3</v>
      </c>
      <c r="AM287" s="25">
        <f t="shared" ref="AM287" si="2376">LN(O287/P287)</f>
        <v>7.7431659058363094E-3</v>
      </c>
      <c r="AN287" s="25">
        <f t="shared" ref="AN287" si="2377">LN(L287/G287)</f>
        <v>0</v>
      </c>
      <c r="AO287" s="40">
        <f t="shared" ref="AO287" si="2378">(C287-I287)/(H287-I287)</f>
        <v>0.15915389716920122</v>
      </c>
      <c r="AP287" s="40">
        <f t="shared" ref="AP287" si="2379">(N286-I287)/(H287-I287)</f>
        <v>0.88061712450698015</v>
      </c>
      <c r="AQ287" s="25">
        <f t="shared" ref="AQ287" si="2380">LN(M287/L287)</f>
        <v>8.1311819299896202E-4</v>
      </c>
      <c r="AR287" s="25">
        <f t="shared" ref="AR287" si="2381">LN(N287/L287)</f>
        <v>-1.1796928239033394E-3</v>
      </c>
      <c r="AS287" s="25">
        <f t="shared" ref="AS287" si="2382">LN(N287/C287)</f>
        <v>5.1980590919984456E-4</v>
      </c>
      <c r="AT287" s="28">
        <f t="shared" ref="AT287" si="2383">+(G287-I287)/(H287-I287)</f>
        <v>0.53931376313310564</v>
      </c>
      <c r="AU287" s="28">
        <f t="shared" ref="AU287" si="2384">+(N287-P287)/(O287-P287)</f>
        <v>4.930994997890778E-2</v>
      </c>
      <c r="AV287" s="40">
        <f t="shared" ref="AV287" si="2385">+(N287-V287)/(U287-V287)</f>
        <v>0.14287887679034375</v>
      </c>
      <c r="AW287" s="25">
        <f t="shared" ref="AW287" si="2386">LN(N287/C287)</f>
        <v>5.1980590919984456E-4</v>
      </c>
      <c r="AX287" s="28">
        <f t="shared" ref="AX287" si="2387">(N287-L287)/(U287-V287)</f>
        <v>-0.13696000231828401</v>
      </c>
      <c r="AY287" s="25">
        <f t="shared" ref="AY287" si="2388">LN(G287/I287)</f>
        <v>2.4118523390709284E-3</v>
      </c>
      <c r="AZ287" s="25">
        <f t="shared" ref="AZ287" si="2389">LN(N287/P287)</f>
        <v>3.8322373560950986E-4</v>
      </c>
      <c r="BA287" s="25">
        <f t="shared" ref="BA287" si="2390">AV286</f>
        <v>0.44353551578851425</v>
      </c>
      <c r="BB287" s="25">
        <f t="shared" ref="BB287" si="2391">AR286</f>
        <v>1.6829715931242147E-4</v>
      </c>
      <c r="BC287" s="25">
        <f t="shared" ref="BC287" si="2392">AS286</f>
        <v>1.0556493682833412E-3</v>
      </c>
      <c r="BD287" s="39">
        <f t="shared" ref="BD287" si="2393">IF(AR286&lt;0,1,0)</f>
        <v>0</v>
      </c>
      <c r="BE287">
        <f t="shared" ref="BE287" si="2394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95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96">IF(B287=3,IF(AV286&lt;0.85,IF(AND(K287&gt;942,AT287&gt;0.9),0.25,1)*IF(AR286&lt;-0.004,1,0.5),0),"")</f>
        <v/>
      </c>
      <c r="BH287" t="str">
        <f t="shared" ref="BH287" si="2397">IF(B287=4,IF(AV286&lt;0.6,IF(AQ287&gt;=0,IF(K287&lt;1018,2,1),0),IF(AV286&gt;0.85,IF(AQ287&lt;=0,-0.5,0),0)),"")</f>
        <v/>
      </c>
      <c r="BI287" t="str">
        <f t="shared" ref="BI287" si="2398">IF(B287=5,IF(AV286&lt;0.4,IF(AQ287&gt; -0.004,1,0),IF(AV286&lt;0.95,IF(AND(AO287&lt;0.85,AT287&lt;0.95,AQ287&gt;0,K287&lt;1115),0.5,0),0)),"")</f>
        <v/>
      </c>
      <c r="BJ287" s="25">
        <f t="shared" ref="BJ287" si="2399">IF(MAX(BE287:BI287)=0,"",MAX(BE287:BI287)*AR287)</f>
        <v>-1.1796928239033394E-3</v>
      </c>
    </row>
    <row r="288" spans="1:62" x14ac:dyDescent="0.25">
      <c r="A288" s="1">
        <v>42928</v>
      </c>
      <c r="B288" s="41">
        <f t="shared" si="291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95"/>
        <v>3174.6295999999998</v>
      </c>
      <c r="T288" t="str">
        <f t="shared" ref="T288" si="2400">IF(AVERAGE(N287)&lt;S287,"熊",IF(AVERAGE(N287)&gt;S287,"牛",""))</f>
        <v>牛</v>
      </c>
      <c r="U288">
        <f t="shared" ref="U288" si="2401">MAX(H288,O288)</f>
        <v>3215.1961999999999</v>
      </c>
      <c r="V288">
        <f t="shared" ref="V288" si="2402">MIN(I288,P288)</f>
        <v>3177.9810000000002</v>
      </c>
      <c r="W288" s="40">
        <f t="shared" ref="W288" si="2403">LN(U288/V288)</f>
        <v>1.1642292772357114E-2</v>
      </c>
      <c r="X288">
        <f t="shared" ref="X288" si="2404">IF(U288=H288,J288,Q288)</f>
        <v>950</v>
      </c>
      <c r="Y288">
        <f t="shared" ref="Y288" si="2405">IF(V288=I288,K288,R288)</f>
        <v>1412</v>
      </c>
      <c r="Z288" s="25">
        <f t="shared" ref="Z288" si="2406">(U288-V288)/(C288)</f>
        <v>1.1622742938850628E-2</v>
      </c>
      <c r="AA288" s="25">
        <f t="shared" ref="AA288" si="2407">LN(C288/N287)</f>
        <v>-3.910314980057784E-4</v>
      </c>
      <c r="AB288" s="25">
        <f t="shared" ref="AB288" si="2408">LN(N288/U288)</f>
        <v>-5.3548566911488437E-3</v>
      </c>
      <c r="AC288" s="25">
        <f t="shared" ref="AC288" si="2409">LN(N288/V288)</f>
        <v>6.2874360812080641E-3</v>
      </c>
      <c r="AD288" s="25">
        <f t="shared" ref="AD288" si="2410">LN(U288/C288)</f>
        <v>4.1348791165595937E-3</v>
      </c>
      <c r="AE288" s="25">
        <f t="shared" ref="AE288" si="2411">LN(V288/C288)</f>
        <v>-7.5074136557974997E-3</v>
      </c>
      <c r="AF288" s="25">
        <f t="shared" ref="AF288" si="2412">LN(N288/C288)</f>
        <v>-1.2199775745893979E-3</v>
      </c>
      <c r="AG288" s="25">
        <f t="shared" ref="AG288" si="2413">LN(N288/N287)</f>
        <v>-1.6110090725952389E-3</v>
      </c>
      <c r="AH288" s="25">
        <f t="shared" ref="AH288" si="2414">LN(D288/C288)</f>
        <v>1.0614524470903624E-3</v>
      </c>
      <c r="AI288" s="25">
        <f t="shared" ref="AI288" si="2415">LN(E288/C288)</f>
        <v>1.3282848671217601E-3</v>
      </c>
      <c r="AJ288" s="25">
        <f t="shared" ref="AJ288" si="2416">LN(F288/C288)</f>
        <v>3.0664732738680182E-3</v>
      </c>
      <c r="AK288" s="25">
        <f t="shared" ref="AK288" si="2417">+LN(G288/C288)</f>
        <v>-1.6790223782067795E-3</v>
      </c>
      <c r="AL288" s="25">
        <f t="shared" ref="AL288" si="2418">LN(H288/I288)</f>
        <v>9.6899402150765392E-3</v>
      </c>
      <c r="AM288" s="25">
        <f t="shared" ref="AM288" si="2419">LN(O288/P288)</f>
        <v>6.4740025663512649E-3</v>
      </c>
      <c r="AN288" s="25">
        <f t="shared" ref="AN288" si="2420">LN(L288/G288)</f>
        <v>0</v>
      </c>
      <c r="AO288" s="40">
        <f t="shared" ref="AO288" si="2421">(C288-I288)/(H288-I288)</f>
        <v>0.57209575353334896</v>
      </c>
      <c r="AP288" s="40">
        <f t="shared" ref="AP288" si="2422">(N287-I288)/(H288-I288)</f>
        <v>0.61248653425621313</v>
      </c>
      <c r="AQ288" s="25">
        <f t="shared" ref="AQ288" si="2423">LN(M288/L288)</f>
        <v>-4.4902122108998781E-4</v>
      </c>
      <c r="AR288" s="25">
        <f t="shared" ref="AR288" si="2424">LN(N288/L288)</f>
        <v>4.5904480361735775E-4</v>
      </c>
      <c r="AS288" s="25">
        <f t="shared" ref="AS288" si="2425">LN(N288/C288)</f>
        <v>-1.2199775745893979E-3</v>
      </c>
      <c r="AT288" s="28">
        <f t="shared" ref="AT288" si="2426">+(G288-I288)/(H288-I288)</f>
        <v>0.39884404249692251</v>
      </c>
      <c r="AU288" s="28">
        <f t="shared" ref="AU288" si="2427">+(N288-P288)/(O288-P288)</f>
        <v>0.97109151688386874</v>
      </c>
      <c r="AV288" s="40">
        <f t="shared" ref="AV288" si="2428">+(N288-V288)/(U288-V288)</f>
        <v>0.53860519357681158</v>
      </c>
      <c r="AW288" s="25">
        <f t="shared" ref="AW288" si="2429">LN(N288/C288)</f>
        <v>-1.2199775745893979E-3</v>
      </c>
      <c r="AX288" s="28">
        <f t="shared" ref="AX288" si="2430">(N288-L288)/(U288-V288)</f>
        <v>3.9438186547424418E-2</v>
      </c>
      <c r="AY288" s="25">
        <f t="shared" ref="AY288" si="2431">LN(G288/I288)</f>
        <v>3.8760387203102464E-3</v>
      </c>
      <c r="AZ288" s="25">
        <f t="shared" ref="AZ288" si="2432">LN(N288/P288)</f>
        <v>6.2874360812080641E-3</v>
      </c>
      <c r="BA288" s="25">
        <f t="shared" ref="BA288" si="2433">AV287</f>
        <v>0.14287887679034375</v>
      </c>
      <c r="BB288" s="25">
        <f t="shared" ref="BB288" si="2434">AR287</f>
        <v>-1.1796928239033394E-3</v>
      </c>
      <c r="BC288" s="25">
        <f t="shared" ref="BC288" si="2435">AS287</f>
        <v>5.1980590919984456E-4</v>
      </c>
      <c r="BD288" s="39">
        <f t="shared" ref="BD288" si="2436">IF(AR287&lt;0,1,0)</f>
        <v>1</v>
      </c>
      <c r="BE288" t="str">
        <f t="shared" ref="BE288" si="2437">IF(B288=2,IF(AV287&lt;0.226,IF(AND(ABS(AA288)&lt;0.03,AO288&lt;0.8),IF(AND(AT288&lt;0.5 &amp; Q287&lt;14),2,1),0),IF(AV287&lt;0.8,IF(AND(AT288&gt;0.2,AK288&gt;-0.03,AA288&gt;-0.01),1,0),0)),"")</f>
        <v/>
      </c>
      <c r="BF288" t="str">
        <f t="shared" ref="BF288" si="2438">IF(B288=2,IF(AV287&lt;0.226,IF(AND(ABS(AA288)&lt;0.03,AO288&lt;0.8),IF(AND(AT288&lt;0.5 &amp; Q287&lt;14),2,1),0),IF(AV287&lt;0.8,IF(AND(AT288&gt;0.2,AK288&gt;-0.03,AA288&gt;-0.01),1,0),0)),"")</f>
        <v/>
      </c>
      <c r="BG288">
        <f t="shared" ref="BG288" si="2439">IF(B288=3,IF(AV287&lt;0.85,IF(AND(K288&gt;942,AT288&gt;0.9),0.25,1)*IF(AR287&lt;-0.004,1,0.5),0),"")</f>
        <v>0.5</v>
      </c>
      <c r="BH288" t="str">
        <f t="shared" ref="BH288" si="2440">IF(B288=4,IF(AV287&lt;0.6,IF(AQ288&gt;=0,IF(K288&lt;1018,2,1),0),IF(AV287&gt;0.85,IF(AQ288&lt;=0,-0.5,0),0)),"")</f>
        <v/>
      </c>
      <c r="BI288" t="str">
        <f t="shared" ref="BI288" si="2441">IF(B288=5,IF(AV287&lt;0.4,IF(AQ288&gt; -0.004,1,0),IF(AV287&lt;0.95,IF(AND(AO288&lt;0.85,AT288&lt;0.95,AQ288&gt;0,K288&lt;1115),0.5,0),0)),"")</f>
        <v/>
      </c>
      <c r="BJ288" s="25">
        <f t="shared" ref="BJ288" si="2442">IF(MAX(BE288:BI288)=0,"",MAX(BE288:BI288)*AR288)</f>
        <v>2.2952240180867887E-4</v>
      </c>
    </row>
    <row r="289" spans="1:62" x14ac:dyDescent="0.25">
      <c r="A289" s="1">
        <v>42929</v>
      </c>
      <c r="B289" s="41">
        <f t="shared" si="291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95"/>
        <v>3178.0087400000002</v>
      </c>
      <c r="T289" t="str">
        <f t="shared" ref="T289" si="2443">IF(AVERAGE(N288)&lt;S288,"熊",IF(AVERAGE(N288)&gt;S288,"牛",""))</f>
        <v>牛</v>
      </c>
      <c r="U289">
        <f t="shared" ref="U289" si="2444">MAX(H289,O289)</f>
        <v>3219.0475999999999</v>
      </c>
      <c r="V289">
        <f t="shared" ref="V289" si="2445">MIN(I289,P289)</f>
        <v>3190.3748999999998</v>
      </c>
      <c r="W289" s="40">
        <f t="shared" ref="W289" si="2446">LN(U289/V289)</f>
        <v>8.9471060059575641E-3</v>
      </c>
      <c r="X289">
        <f t="shared" ref="X289" si="2447">IF(U289=H289,J289,Q289)</f>
        <v>1344</v>
      </c>
      <c r="Y289">
        <f t="shared" ref="Y289" si="2448">IF(V289=I289,K289,R289)</f>
        <v>932</v>
      </c>
      <c r="Z289" s="25">
        <f t="shared" ref="Z289" si="2449">(U289-V289)/(C289)</f>
        <v>8.9816582489170085E-3</v>
      </c>
      <c r="AA289" s="25">
        <f t="shared" ref="AA289" si="2450">LN(C289/N288)</f>
        <v>-1.7726005202140043E-3</v>
      </c>
      <c r="AB289" s="25">
        <f t="shared" ref="AB289" si="2451">LN(N289/U289)</f>
        <v>-3.1997092800253261E-6</v>
      </c>
      <c r="AC289" s="25">
        <f t="shared" ref="AC289" si="2452">LN(N289/V289)</f>
        <v>8.9439062966774705E-3</v>
      </c>
      <c r="AD289" s="25">
        <f t="shared" ref="AD289" si="2453">LN(U289/C289)</f>
        <v>8.3246143535839097E-3</v>
      </c>
      <c r="AE289" s="25">
        <f t="shared" ref="AE289" si="2454">LN(V289/C289)</f>
        <v>-6.2249165237348528E-4</v>
      </c>
      <c r="AF289" s="25">
        <f t="shared" ref="AF289" si="2455">LN(N289/C289)</f>
        <v>8.3214146443040451E-3</v>
      </c>
      <c r="AG289" s="25">
        <f t="shared" ref="AG289" si="2456">LN(N289/N288)</f>
        <v>6.5488141240899345E-3</v>
      </c>
      <c r="AH289" s="25">
        <f t="shared" ref="AH289" si="2457">LN(D289/C289)</f>
        <v>-2.8290271530910467E-4</v>
      </c>
      <c r="AI289" s="25">
        <f t="shared" ref="AI289" si="2458">LN(E289/C289)</f>
        <v>2.0381041333826701E-3</v>
      </c>
      <c r="AJ289" s="25">
        <f t="shared" ref="AJ289" si="2459">LN(F289/C289)</f>
        <v>2.110408200996265E-3</v>
      </c>
      <c r="AK289" s="25">
        <f t="shared" ref="AK289" si="2460">+LN(G289/C289)</f>
        <v>5.9808358117253851E-3</v>
      </c>
      <c r="AL289" s="25">
        <f t="shared" ref="AL289" si="2461">LN(H289/I289)</f>
        <v>6.603327464098788E-3</v>
      </c>
      <c r="AM289" s="25">
        <f t="shared" ref="AM289" si="2462">LN(O289/P289)</f>
        <v>3.7034083524970229E-3</v>
      </c>
      <c r="AN289" s="25">
        <f t="shared" ref="AN289" si="2463">LN(L289/G289)</f>
        <v>0</v>
      </c>
      <c r="AO289" s="40">
        <f t="shared" ref="AO289" si="2464">(C289-I289)/(H289-I289)</f>
        <v>9.3987737027372148E-2</v>
      </c>
      <c r="AP289" s="40">
        <f t="shared" ref="AP289" si="2465">(N288-I289)/(H289-I289)</f>
        <v>0.36194693614927098</v>
      </c>
      <c r="AQ289" s="25">
        <f t="shared" ref="AQ289" si="2466">LN(M289/L289)</f>
        <v>3.3878614761566567E-4</v>
      </c>
      <c r="AR289" s="25">
        <f t="shared" ref="AR289" si="2467">LN(N289/L289)</f>
        <v>2.3405788325787731E-3</v>
      </c>
      <c r="AS289" s="25">
        <f t="shared" ref="AS289" si="2468">LN(N289/C289)</f>
        <v>8.3214146443040451E-3</v>
      </c>
      <c r="AT289" s="28">
        <f t="shared" ref="AT289" si="2469">+(G289-I289)/(H289-I289)</f>
        <v>1</v>
      </c>
      <c r="AU289" s="28">
        <f t="shared" ref="AU289" si="2470">+(N289-P289)/(O289-P289)</f>
        <v>0.99913441013833337</v>
      </c>
      <c r="AV289" s="40">
        <f t="shared" ref="AV289" si="2471">+(N289-V289)/(U289-V289)</f>
        <v>0.99964077327911516</v>
      </c>
      <c r="AW289" s="25">
        <f t="shared" ref="AW289" si="2472">LN(N289/C289)</f>
        <v>8.3214146443040451E-3</v>
      </c>
      <c r="AX289" s="28">
        <f t="shared" ref="AX289" si="2473">(N289-L289)/(U289-V289)</f>
        <v>0.26246569036051437</v>
      </c>
      <c r="AY289" s="25">
        <f t="shared" ref="AY289" si="2474">LN(G289/I289)</f>
        <v>6.603327464098788E-3</v>
      </c>
      <c r="AZ289" s="25">
        <f t="shared" ref="AZ289" si="2475">LN(N289/P289)</f>
        <v>3.7002086432171219E-3</v>
      </c>
      <c r="BA289" s="25">
        <f t="shared" ref="BA289" si="2476">AV288</f>
        <v>0.53860519357681158</v>
      </c>
      <c r="BB289" s="25">
        <f t="shared" ref="BB289" si="2477">AR288</f>
        <v>4.5904480361735775E-4</v>
      </c>
      <c r="BC289" s="25">
        <f t="shared" ref="BC289" si="2478">AS288</f>
        <v>-1.2199775745893979E-3</v>
      </c>
      <c r="BD289" s="39">
        <f t="shared" ref="BD289" si="2479">IF(AR288&lt;0,1,0)</f>
        <v>0</v>
      </c>
      <c r="BE289" t="str">
        <f t="shared" ref="BE289" si="2480">IF(B289=2,IF(AV288&lt;0.226,IF(AND(ABS(AA289)&lt;0.03,AO289&lt;0.8),IF(AND(AT289&lt;0.5 &amp; Q288&lt;14),2,1),0),IF(AV288&lt;0.8,IF(AND(AT289&gt;0.2,AK289&gt;-0.03,AA289&gt;-0.01),1,0),0)),"")</f>
        <v/>
      </c>
      <c r="BF289" t="str">
        <f t="shared" ref="BF289" si="2481">IF(B289=2,IF(AV288&lt;0.226,IF(AND(ABS(AA289)&lt;0.03,AO289&lt;0.8),IF(AND(AT289&lt;0.5 &amp; Q288&lt;14),2,1),0),IF(AV288&lt;0.8,IF(AND(AT289&gt;0.2,AK289&gt;-0.03,AA289&gt;-0.01),1,0),0)),"")</f>
        <v/>
      </c>
      <c r="BG289" t="str">
        <f t="shared" ref="BG289" si="2482">IF(B289=3,IF(AV288&lt;0.85,IF(AND(K289&gt;942,AT289&gt;0.9),0.25,1)*IF(AR288&lt;-0.004,1,0.5),0),"")</f>
        <v/>
      </c>
      <c r="BH289">
        <f t="shared" ref="BH289" si="2483">IF(B289=4,IF(AV288&lt;0.6,IF(AQ289&gt;=0,IF(K289&lt;1018,2,1),0),IF(AV288&gt;0.85,IF(AQ289&lt;=0,-0.5,0),0)),"")</f>
        <v>2</v>
      </c>
      <c r="BI289" t="str">
        <f t="shared" ref="BI289" si="2484">IF(B289=5,IF(AV288&lt;0.4,IF(AQ289&gt; -0.004,1,0),IF(AV288&lt;0.95,IF(AND(AO289&lt;0.85,AT289&lt;0.95,AQ289&gt;0,K289&lt;1115),0.5,0),0)),"")</f>
        <v/>
      </c>
      <c r="BJ289" s="25">
        <f t="shared" ref="BJ289:BJ295" si="2485">IF(MAX(BE289:BI289)=0,"",MAX(BE289:BI289)*AR289)</f>
        <v>4.6811576651575463E-3</v>
      </c>
    </row>
    <row r="290" spans="1:62" x14ac:dyDescent="0.25">
      <c r="A290" s="1">
        <v>42930</v>
      </c>
      <c r="B290" s="41">
        <f t="shared" si="291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95"/>
        <v>3182.3366050000004</v>
      </c>
      <c r="T290" t="str">
        <f t="shared" ref="T290" si="2486">IF(AVERAGE(N289)&lt;S289,"熊",IF(AVERAGE(N289)&gt;S289,"牛",""))</f>
        <v>牛</v>
      </c>
      <c r="U290">
        <f t="shared" ref="U290" si="2487">MAX(H290,O290)</f>
        <v>3222.7617</v>
      </c>
      <c r="V290">
        <f t="shared" ref="V290" si="2488">MIN(I290,P290)</f>
        <v>3204.9119000000001</v>
      </c>
      <c r="W290" s="40">
        <f t="shared" ref="W290" si="2489">LN(U290/V290)</f>
        <v>5.5540610790377207E-3</v>
      </c>
      <c r="X290">
        <f t="shared" ref="X290" si="2490">IF(U290=H290,J290,Q290)</f>
        <v>1443</v>
      </c>
      <c r="Y290">
        <f t="shared" ref="Y290" si="2491">IF(V290=I290,K290,R290)</f>
        <v>948</v>
      </c>
      <c r="Z290" s="25">
        <f t="shared" ref="Z290" si="2492">(U290-V290)/(C290)</f>
        <v>5.5571682420558878E-3</v>
      </c>
      <c r="AA290" s="25">
        <f t="shared" ref="AA290" si="2493">LN(C290/N289)</f>
        <v>-2.1787055558359011E-3</v>
      </c>
      <c r="AB290" s="25">
        <f t="shared" ref="AB290" si="2494">LN(N290/U290)</f>
        <v>-1.4001394762877686E-4</v>
      </c>
      <c r="AC290" s="25">
        <f t="shared" ref="AC290" si="2495">LN(N290/V290)</f>
        <v>5.4140471314088924E-3</v>
      </c>
      <c r="AD290" s="25">
        <f t="shared" ref="AD290" si="2496">LN(U290/C290)</f>
        <v>3.3350286311092077E-3</v>
      </c>
      <c r="AE290" s="25">
        <f t="shared" ref="AE290" si="2497">LN(V290/C290)</f>
        <v>-2.2190324479285754E-3</v>
      </c>
      <c r="AF290" s="25">
        <f t="shared" ref="AF290" si="2498">LN(N290/C290)</f>
        <v>3.1950146834804731E-3</v>
      </c>
      <c r="AG290" s="25">
        <f t="shared" ref="AG290" si="2499">LN(N290/N289)</f>
        <v>1.0163091276444844E-3</v>
      </c>
      <c r="AH290" s="25">
        <f t="shared" ref="AH290" si="2500">LN(D290/C290)</f>
        <v>3.7243631221023853E-4</v>
      </c>
      <c r="AI290" s="25">
        <f t="shared" ref="AI290" si="2501">LN(E290/C290)</f>
        <v>5.9583153748828772E-4</v>
      </c>
      <c r="AJ290" s="25">
        <f t="shared" ref="AJ290" si="2502">LN(F290/C290)</f>
        <v>1.7151987386686746E-3</v>
      </c>
      <c r="AK290" s="25">
        <f t="shared" ref="AK290" si="2503">+LN(G290/C290)</f>
        <v>1.3311560836270833E-4</v>
      </c>
      <c r="AL290" s="25">
        <f t="shared" ref="AL290" si="2504">LN(H290/I290)</f>
        <v>4.0545641211206709E-3</v>
      </c>
      <c r="AM290" s="25">
        <f t="shared" ref="AM290" si="2505">LN(O290/P290)</f>
        <v>4.2295044417738981E-3</v>
      </c>
      <c r="AN290" s="25">
        <f t="shared" ref="AN290" si="2506">LN(L290/G290)</f>
        <v>0</v>
      </c>
      <c r="AO290" s="40">
        <f t="shared" ref="AO290" si="2507">(C290-I290)/(H290-I290)</f>
        <v>0.54679016043435924</v>
      </c>
      <c r="AP290" s="40">
        <f t="shared" ref="AP290" si="2508">(N289-I290)/(H290-I290)</f>
        <v>1.0848251656951453</v>
      </c>
      <c r="AQ290" s="25">
        <f t="shared" ref="AQ290" si="2509">LN(M290/L290)</f>
        <v>1.1143489496292926E-4</v>
      </c>
      <c r="AR290" s="25">
        <f t="shared" ref="AR290" si="2510">LN(N290/L290)</f>
        <v>3.0618990751176568E-3</v>
      </c>
      <c r="AS290" s="25">
        <f t="shared" ref="AS290" si="2511">LN(N290/C290)</f>
        <v>3.1950146834804731E-3</v>
      </c>
      <c r="AT290" s="28">
        <f t="shared" ref="AT290" si="2512">+(G290-I290)/(H290-I290)</f>
        <v>0.57962967229605733</v>
      </c>
      <c r="AU290" s="28">
        <f t="shared" ref="AU290" si="2513">+(N290-P290)/(O290-P290)</f>
        <v>0.96682816371242486</v>
      </c>
      <c r="AV290" s="40">
        <f t="shared" ref="AV290" si="2514">+(N290-V290)/(U290-V290)</f>
        <v>0.9747224058532884</v>
      </c>
      <c r="AW290" s="25">
        <f t="shared" ref="AW290" si="2515">LN(N290/C290)</f>
        <v>3.1950146834804731E-3</v>
      </c>
      <c r="AX290" s="28">
        <f t="shared" ref="AX290" si="2516">(N290-L290)/(U290-V290)</f>
        <v>0.55189974117358664</v>
      </c>
      <c r="AY290" s="25">
        <f t="shared" ref="AY290" si="2517">LN(G290/I290)</f>
        <v>2.3521480562912131E-3</v>
      </c>
      <c r="AZ290" s="25">
        <f t="shared" ref="AZ290" si="2518">LN(N290/P290)</f>
        <v>4.0894904941451765E-3</v>
      </c>
      <c r="BA290" s="25">
        <f t="shared" ref="BA290" si="2519">AV289</f>
        <v>0.99964077327911516</v>
      </c>
      <c r="BB290" s="25">
        <f t="shared" ref="BB290" si="2520">AR289</f>
        <v>2.3405788325787731E-3</v>
      </c>
      <c r="BC290" s="25">
        <f t="shared" ref="BC290" si="2521">AS289</f>
        <v>8.3214146443040451E-3</v>
      </c>
      <c r="BD290" s="39">
        <f t="shared" ref="BD290" si="2522">IF(AR289&lt;0,1,0)</f>
        <v>0</v>
      </c>
      <c r="BE290" t="str">
        <f t="shared" ref="BE290" si="2523">IF(B290=2,IF(AV289&lt;0.226,IF(AND(ABS(AA290)&lt;0.03,AO290&lt;0.8),IF(AND(AT290&lt;0.5 &amp; Q289&lt;14),2,1),0),IF(AV289&lt;0.8,IF(AND(AT290&gt;0.2,AK290&gt;-0.03,AA290&gt;-0.01),1,0),0)),"")</f>
        <v/>
      </c>
      <c r="BF290" t="str">
        <f t="shared" ref="BF290" si="2524">IF(B290=2,IF(AV289&lt;0.226,IF(AND(ABS(AA290)&lt;0.03,AO290&lt;0.8),IF(AND(AT290&lt;0.5 &amp; Q289&lt;14),2,1),0),IF(AV289&lt;0.8,IF(AND(AT290&gt;0.2,AK290&gt;-0.03,AA290&gt;-0.01),1,0),0)),"")</f>
        <v/>
      </c>
      <c r="BG290" t="str">
        <f t="shared" ref="BG290" si="2525">IF(B290=3,IF(AV289&lt;0.85,IF(AND(K290&gt;942,AT290&gt;0.9),0.25,1)*IF(AR289&lt;-0.004,1,0.5),0),"")</f>
        <v/>
      </c>
      <c r="BH290" t="str">
        <f t="shared" ref="BH290" si="2526">IF(B290=4,IF(AV289&lt;0.6,IF(AQ290&gt;=0,IF(K290&lt;1018,2,1),0),IF(AV289&gt;0.85,IF(AQ290&lt;=0,-0.5,0),0)),"")</f>
        <v/>
      </c>
      <c r="BI290">
        <f t="shared" ref="BI290" si="2527">IF(B290=5,IF(AV289&lt;0.4,IF(AQ290&gt; -0.004,1,0),IF(AV289&lt;0.95,IF(AND(AO290&lt;0.85,AT290&lt;0.95,AQ290&gt;0,K290&lt;1115),0.5,0),0)),"")</f>
        <v>0</v>
      </c>
      <c r="BJ290" s="25" t="str">
        <f t="shared" si="2485"/>
        <v/>
      </c>
    </row>
    <row r="291" spans="1:62" x14ac:dyDescent="0.25">
      <c r="A291" s="1">
        <v>42933</v>
      </c>
      <c r="B291" s="41">
        <f t="shared" si="291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95"/>
        <v>3187.2941299999993</v>
      </c>
      <c r="T291" t="str">
        <f t="shared" ref="T291" si="2528">IF(AVERAGE(N290)&lt;S290,"熊",IF(AVERAGE(N290)&gt;S290,"牛",""))</f>
        <v>牛</v>
      </c>
      <c r="U291">
        <f t="shared" ref="U291" si="2529">MAX(H291,O291)</f>
        <v>3230.3539999999998</v>
      </c>
      <c r="V291">
        <f t="shared" ref="V291" si="2530">MIN(I291,P291)</f>
        <v>3139.5034999999998</v>
      </c>
      <c r="W291" s="40">
        <f t="shared" ref="W291" si="2531">LN(U291/V291)</f>
        <v>2.852706235380786E-2</v>
      </c>
      <c r="X291">
        <f t="shared" ref="X291" si="2532">IF(U291=H291,J291,Q291)</f>
        <v>934</v>
      </c>
      <c r="Y291">
        <f t="shared" ref="Y291" si="2533">IF(V291=I291,K291,R291)</f>
        <v>946</v>
      </c>
      <c r="Z291" s="25">
        <f t="shared" ref="Z291" si="2534">(U291-V291)/(C291)</f>
        <v>2.8216268917296942E-2</v>
      </c>
      <c r="AA291" s="25">
        <f t="shared" ref="AA291" si="2535">LN(C291/N290)</f>
        <v>-7.8207397756268238E-4</v>
      </c>
      <c r="AB291" s="25">
        <f t="shared" ref="AB291" si="2536">LN(N291/U291)</f>
        <v>-1.6812365170752963E-2</v>
      </c>
      <c r="AC291" s="25">
        <f t="shared" ref="AC291" si="2537">LN(N291/V291)</f>
        <v>1.1714697183054755E-2</v>
      </c>
      <c r="AD291" s="25">
        <f t="shared" ref="AD291" si="2538">LN(U291/C291)</f>
        <v>3.2751539032777098E-3</v>
      </c>
      <c r="AE291" s="25">
        <f t="shared" ref="AE291" si="2539">LN(V291/C291)</f>
        <v>-2.5251908450530148E-2</v>
      </c>
      <c r="AF291" s="25">
        <f t="shared" ref="AF291" si="2540">LN(N291/C291)</f>
        <v>-1.3537211267475388E-2</v>
      </c>
      <c r="AG291" s="25">
        <f t="shared" ref="AG291" si="2541">LN(N291/N290)</f>
        <v>-1.4319285245038E-2</v>
      </c>
      <c r="AH291" s="25">
        <f t="shared" ref="AH291" si="2542">LN(D291/C291)</f>
        <v>7.2782571646518295E-4</v>
      </c>
      <c r="AI291" s="25">
        <f t="shared" ref="AI291" si="2543">LN(E291/C291)</f>
        <v>2.5679844905130435E-3</v>
      </c>
      <c r="AJ291" s="25">
        <f t="shared" ref="AJ291" si="2544">LN(F291/C291)</f>
        <v>-4.383760007988808E-3</v>
      </c>
      <c r="AK291" s="25">
        <f t="shared" ref="AK291" si="2545">+LN(G291/C291)</f>
        <v>-3.2389330280494123E-4</v>
      </c>
      <c r="AL291" s="25">
        <f t="shared" ref="AL291" si="2546">LN(H291/I291)</f>
        <v>2.852706235380786E-2</v>
      </c>
      <c r="AM291" s="25">
        <f t="shared" ref="AM291" si="2547">LN(O291/P291)</f>
        <v>1.7387449304159745E-2</v>
      </c>
      <c r="AN291" s="25">
        <f t="shared" ref="AN291" si="2548">LN(L291/G291)</f>
        <v>0</v>
      </c>
      <c r="AO291" s="40">
        <f t="shared" ref="AO291" si="2549">(C291-I291)/(H291-I291)</f>
        <v>0.88373646815372786</v>
      </c>
      <c r="AP291" s="40">
        <f t="shared" ref="AP291" si="2550">(N290-I291)/(H291-I291)</f>
        <v>0.91146443883082906</v>
      </c>
      <c r="AQ291" s="25">
        <f t="shared" ref="AQ291" si="2551">LN(M291/L291)</f>
        <v>-3.0896937093894193E-3</v>
      </c>
      <c r="AR291" s="25">
        <f t="shared" ref="AR291" si="2552">LN(N291/L291)</f>
        <v>-1.3213317964670382E-2</v>
      </c>
      <c r="AS291" s="25">
        <f t="shared" ref="AS291" si="2553">LN(N291/C291)</f>
        <v>-1.3537211267475388E-2</v>
      </c>
      <c r="AT291" s="28">
        <f t="shared" ref="AT291" si="2554">+(G291-I291)/(H291-I291)</f>
        <v>0.87225937116471886</v>
      </c>
      <c r="AU291" s="28">
        <f t="shared" ref="AU291" si="2555">+(N291-P291)/(O291-P291)</f>
        <v>0.23176111850001341</v>
      </c>
      <c r="AV291" s="40">
        <f t="shared" ref="AV291" si="2556">+(N291-V291)/(U291-V291)</f>
        <v>0.4072030423608014</v>
      </c>
      <c r="AW291" s="25">
        <f t="shared" ref="AW291" si="2557">LN(N291/C291)</f>
        <v>-1.3537211267475388E-2</v>
      </c>
      <c r="AX291" s="28">
        <f t="shared" ref="AX291" si="2558">(N291-L291)/(U291-V291)</f>
        <v>-0.4650563288039174</v>
      </c>
      <c r="AY291" s="25">
        <f t="shared" ref="AY291" si="2559">LN(G291/I291)</f>
        <v>2.4928015147725264E-2</v>
      </c>
      <c r="AZ291" s="25">
        <f t="shared" ref="AZ291" si="2560">LN(N291/P291)</f>
        <v>4.0567323583584267E-3</v>
      </c>
      <c r="BA291" s="25">
        <f t="shared" ref="BA291" si="2561">AV290</f>
        <v>0.9747224058532884</v>
      </c>
      <c r="BB291" s="25">
        <f t="shared" ref="BB291" si="2562">AR290</f>
        <v>3.0618990751176568E-3</v>
      </c>
      <c r="BC291" s="25">
        <f t="shared" ref="BC291" si="2563">AS290</f>
        <v>3.1950146834804731E-3</v>
      </c>
      <c r="BD291" s="39">
        <f t="shared" ref="BD291" si="2564">IF(AR290&lt;0,1,0)</f>
        <v>0</v>
      </c>
      <c r="BE291" t="str">
        <f t="shared" ref="BE291" si="2565">IF(B291=2,IF(AV290&lt;0.226,IF(AND(ABS(AA291)&lt;0.03,AO291&lt;0.8),IF(AND(AT291&lt;0.5 &amp; Q290&lt;14),2,1),0),IF(AV290&lt;0.8,IF(AND(AT291&gt;0.2,AK291&gt;-0.03,AA291&gt;-0.01),1,0),0)),"")</f>
        <v/>
      </c>
      <c r="BF291" t="str">
        <f t="shared" ref="BF291" si="2566">IF(B291=2,IF(AV290&lt;0.226,IF(AND(ABS(AA291)&lt;0.03,AO291&lt;0.8),IF(AND(AT291&lt;0.5 &amp; Q290&lt;14),2,1),0),IF(AV290&lt;0.8,IF(AND(AT291&gt;0.2,AK291&gt;-0.03,AA291&gt;-0.01),1,0),0)),"")</f>
        <v/>
      </c>
      <c r="BG291" t="str">
        <f t="shared" ref="BG291" si="2567">IF(B291=3,IF(AV290&lt;0.85,IF(AND(K291&gt;942,AT291&gt;0.9),0.25,1)*IF(AR290&lt;-0.004,1,0.5),0),"")</f>
        <v/>
      </c>
      <c r="BH291" t="str">
        <f t="shared" ref="BH291" si="2568">IF(B291=4,IF(AV290&lt;0.6,IF(AQ291&gt;=0,IF(K291&lt;1018,2,1),0),IF(AV290&gt;0.85,IF(AQ291&lt;=0,-0.5,0),0)),"")</f>
        <v/>
      </c>
      <c r="BI291" t="str">
        <f t="shared" ref="BI291" si="2569">IF(B291=5,IF(AV290&lt;0.4,IF(AQ291&gt; -0.004,1,0),IF(AV290&lt;0.95,IF(AND(AO291&lt;0.85,AT291&lt;0.95,AQ291&gt;0,K291&lt;1115),0.5,0),0)),"")</f>
        <v/>
      </c>
      <c r="BJ291" s="25" t="str">
        <f t="shared" si="2485"/>
        <v/>
      </c>
    </row>
    <row r="292" spans="1:62" x14ac:dyDescent="0.25">
      <c r="A292" s="1">
        <v>42934</v>
      </c>
      <c r="B292" s="41">
        <f t="shared" si="291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95"/>
        <v>3188.8681699999997</v>
      </c>
      <c r="T292" t="str">
        <f t="shared" ref="T292" si="2570">IF(AVERAGE(N291)&lt;S291,"熊",IF(AVERAGE(N291)&gt;S291,"牛",""))</f>
        <v>熊</v>
      </c>
      <c r="U292">
        <f t="shared" ref="U292" si="2571">MAX(H292,O292)</f>
        <v>3187.0985999999998</v>
      </c>
      <c r="V292">
        <f t="shared" ref="V292" si="2572">MIN(I292,P292)</f>
        <v>3150.2905999999998</v>
      </c>
      <c r="W292" s="40">
        <f t="shared" ref="W292" si="2573">LN(U292/V292)</f>
        <v>1.1616270592345683E-2</v>
      </c>
      <c r="X292">
        <f t="shared" ref="X292" si="2574">IF(U292=H292,J292,Q292)</f>
        <v>1500</v>
      </c>
      <c r="Y292">
        <f t="shared" ref="Y292" si="2575">IF(V292=I292,K292,R292)</f>
        <v>1313</v>
      </c>
      <c r="Z292" s="25">
        <f t="shared" ref="Z292" si="2576">(U292-V292)/(C292)</f>
        <v>1.1649089963901365E-2</v>
      </c>
      <c r="AA292" s="25">
        <f t="shared" ref="AA292" si="2577">LN(C292/N291)</f>
        <v>-5.2922130025152697E-3</v>
      </c>
      <c r="AB292" s="25">
        <f t="shared" ref="AB292" si="2578">LN(N292/U292)</f>
        <v>-5.2400128269932151E-5</v>
      </c>
      <c r="AC292" s="25">
        <f t="shared" ref="AC292" si="2579">LN(N292/V292)</f>
        <v>1.1563870464075832E-2</v>
      </c>
      <c r="AD292" s="25">
        <f t="shared" ref="AD292" si="2580">LN(U292/C292)</f>
        <v>8.6238225638587407E-3</v>
      </c>
      <c r="AE292" s="25">
        <f t="shared" ref="AE292" si="2581">LN(V292/C292)</f>
        <v>-2.9924480284869281E-3</v>
      </c>
      <c r="AF292" s="25">
        <f t="shared" ref="AF292" si="2582">LN(N292/C292)</f>
        <v>8.5714224355887582E-3</v>
      </c>
      <c r="AG292" s="25">
        <f t="shared" ref="AG292" si="2583">LN(N292/N291)</f>
        <v>3.2792094330737118E-3</v>
      </c>
      <c r="AH292" s="25">
        <f t="shared" ref="AH292" si="2584">LN(D292/C292)</f>
        <v>2.6309052891767284E-3</v>
      </c>
      <c r="AI292" s="25">
        <f t="shared" ref="AI292" si="2585">LN(E292/C292)</f>
        <v>2.7789346587264825E-3</v>
      </c>
      <c r="AJ292" s="25">
        <f t="shared" ref="AJ292" si="2586">LN(F292/C292)</f>
        <v>2.7216192764961482E-3</v>
      </c>
      <c r="AK292" s="25">
        <f t="shared" ref="AK292" si="2587">+LN(G292/C292)</f>
        <v>-9.4128221305879868E-4</v>
      </c>
      <c r="AL292" s="25">
        <f t="shared" ref="AL292" si="2588">LN(H292/I292)</f>
        <v>7.7017708388177133E-3</v>
      </c>
      <c r="AM292" s="25">
        <f t="shared" ref="AM292" si="2589">LN(O292/P292)</f>
        <v>1.1616270592345683E-2</v>
      </c>
      <c r="AN292" s="25">
        <f t="shared" ref="AN292" si="2590">LN(L292/G292)</f>
        <v>0</v>
      </c>
      <c r="AO292" s="40">
        <f t="shared" ref="AO292" si="2591">(C292-I292)/(H292-I292)</f>
        <v>0.13188497250518802</v>
      </c>
      <c r="AP292" s="40">
        <f t="shared" ref="AP292" si="2592">(N291-I292)/(H292-I292)</f>
        <v>0.81889889610973665</v>
      </c>
      <c r="AQ292" s="25">
        <f t="shared" ref="AQ292" si="2593">LN(M292/L292)</f>
        <v>-5.5667506729107177E-4</v>
      </c>
      <c r="AR292" s="25">
        <f t="shared" ref="AR292" si="2594">LN(N292/L292)</f>
        <v>9.5127046486477435E-3</v>
      </c>
      <c r="AS292" s="25">
        <f t="shared" ref="AS292" si="2595">LN(N292/C292)</f>
        <v>8.5714224355887582E-3</v>
      </c>
      <c r="AT292" s="28">
        <f t="shared" ref="AT292" si="2596">+(G292-I292)/(H292-I292)</f>
        <v>1.0071871696325355E-2</v>
      </c>
      <c r="AU292" s="28">
        <f t="shared" ref="AU292" si="2597">+(N292-P292)/(O292-P292)</f>
        <v>0.99546294283851566</v>
      </c>
      <c r="AV292" s="40">
        <f t="shared" ref="AV292" si="2598">+(N292-V292)/(U292-V292)</f>
        <v>0.99546294283851566</v>
      </c>
      <c r="AW292" s="25">
        <f t="shared" ref="AW292" si="2599">LN(N292/C292)</f>
        <v>8.5714224355887582E-3</v>
      </c>
      <c r="AX292" s="28">
        <f t="shared" ref="AX292" si="2600">(N292-L292)/(U292-V292)</f>
        <v>0.81972940665072491</v>
      </c>
      <c r="AY292" s="25">
        <f t="shared" ref="AY292" si="2601">LN(G292/I292)</f>
        <v>7.7867702306280289E-5</v>
      </c>
      <c r="AZ292" s="25">
        <f t="shared" ref="AZ292" si="2602">LN(N292/P292)</f>
        <v>1.1563870464075832E-2</v>
      </c>
      <c r="BA292" s="25">
        <f t="shared" ref="BA292" si="2603">AV291</f>
        <v>0.4072030423608014</v>
      </c>
      <c r="BB292" s="25">
        <f t="shared" ref="BB292" si="2604">AR291</f>
        <v>-1.3213317964670382E-2</v>
      </c>
      <c r="BC292" s="25">
        <f t="shared" ref="BC292" si="2605">AS291</f>
        <v>-1.3537211267475388E-2</v>
      </c>
      <c r="BD292" s="39">
        <f t="shared" ref="BD292" si="2606">IF(AR291&lt;0,1,0)</f>
        <v>1</v>
      </c>
      <c r="BE292">
        <f t="shared" ref="BE292" si="2607">IF(B292=2,IF(AV291&lt;0.226,IF(AND(ABS(AA292)&lt;0.03,AO292&lt;0.8),IF(AND(AT292&lt;0.5 &amp; Q291&lt;14),2,1),0),IF(AV291&lt;0.8,IF(AND(AT292&gt;0.2,AK292&gt;-0.03,AA292&gt;-0.01),1,0),0)),"")</f>
        <v>0</v>
      </c>
      <c r="BF292">
        <f t="shared" ref="BF292" si="2608">IF(B292=2,IF(AV291&lt;0.226,IF(AND(ABS(AA292)&lt;0.03,AO292&lt;0.8),IF(AND(AT292&lt;0.5 &amp; Q291&lt;14),2,1),0),IF(AV291&lt;0.8,IF(AND(AT292&gt;0.2,AK292&gt;-0.03,AA292&gt;-0.01),1,0),0)),"")</f>
        <v>0</v>
      </c>
      <c r="BG292" t="str">
        <f t="shared" ref="BG292" si="2609">IF(B292=3,IF(AV291&lt;0.85,IF(AND(K292&gt;942,AT292&gt;0.9),0.25,1)*IF(AR291&lt;-0.004,1,0.5),0),"")</f>
        <v/>
      </c>
      <c r="BH292" t="str">
        <f t="shared" ref="BH292" si="2610">IF(B292=4,IF(AV291&lt;0.6,IF(AQ292&gt;=0,IF(K292&lt;1018,2,1),0),IF(AV291&gt;0.85,IF(AQ292&lt;=0,-0.5,0),0)),"")</f>
        <v/>
      </c>
      <c r="BI292" t="str">
        <f t="shared" ref="BI292" si="2611">IF(B292=5,IF(AV291&lt;0.4,IF(AQ292&gt; -0.004,1,0),IF(AV291&lt;0.95,IF(AND(AO292&lt;0.85,AT292&lt;0.95,AQ292&gt;0,K292&lt;1115),0.5,0),0)),"")</f>
        <v/>
      </c>
      <c r="BJ292" s="25" t="str">
        <f t="shared" si="2485"/>
        <v/>
      </c>
    </row>
    <row r="293" spans="1:62" x14ac:dyDescent="0.25">
      <c r="A293" s="1">
        <v>42935</v>
      </c>
      <c r="B293" s="41">
        <f t="shared" si="291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95"/>
        <v>3191.19965</v>
      </c>
      <c r="T293" t="str">
        <f t="shared" ref="T293" si="2612">IF(AVERAGE(N292)&lt;S292,"熊",IF(AVERAGE(N292)&gt;S292,"牛",""))</f>
        <v>熊</v>
      </c>
      <c r="U293">
        <f t="shared" ref="U293" si="2613">MAX(H293,O293)</f>
        <v>3232.8863999999999</v>
      </c>
      <c r="V293">
        <f t="shared" ref="V293" si="2614">MIN(I293,P293)</f>
        <v>3179.9058</v>
      </c>
      <c r="W293" s="40">
        <f t="shared" ref="W293" si="2615">LN(U293/V293)</f>
        <v>1.6523786771081544E-2</v>
      </c>
      <c r="X293">
        <f t="shared" ref="X293" si="2616">IF(U293=H293,J293,Q293)</f>
        <v>1500</v>
      </c>
      <c r="Y293">
        <f t="shared" ref="Y293" si="2617">IF(V293=I293,K293,R293)</f>
        <v>930</v>
      </c>
      <c r="Z293" s="25">
        <f t="shared" ref="Z293" si="2618">(U293-V293)/(C293)</f>
        <v>1.665322657325706E-2</v>
      </c>
      <c r="AA293" s="25">
        <f t="shared" ref="AA293" si="2619">LN(C293/N292)</f>
        <v>-1.7367500421851365E-3</v>
      </c>
      <c r="AB293" s="25">
        <f t="shared" ref="AB293" si="2620">LN(N293/U293)</f>
        <v>-6.0936443737148885E-6</v>
      </c>
      <c r="AC293" s="25">
        <f t="shared" ref="AC293" si="2621">LN(N293/V293)</f>
        <v>1.651769312670797E-2</v>
      </c>
      <c r="AD293" s="25">
        <f t="shared" ref="AD293" si="2622">LN(U293/C293)</f>
        <v>1.6053537510347965E-2</v>
      </c>
      <c r="AE293" s="25">
        <f t="shared" ref="AE293" si="2623">LN(V293/C293)</f>
        <v>-4.7024926073368855E-4</v>
      </c>
      <c r="AF293" s="25">
        <f t="shared" ref="AF293" si="2624">LN(N293/C293)</f>
        <v>1.6047443865974207E-2</v>
      </c>
      <c r="AG293" s="25">
        <f t="shared" ref="AG293" si="2625">LN(N293/N292)</f>
        <v>1.4310693823789127E-2</v>
      </c>
      <c r="AH293" s="25">
        <f t="shared" ref="AH293" si="2626">LN(D293/C293)</f>
        <v>2.7198148958705414E-4</v>
      </c>
      <c r="AI293" s="25">
        <f t="shared" ref="AI293" si="2627">LN(E293/C293)</f>
        <v>1.3623700859733904E-3</v>
      </c>
      <c r="AJ293" s="25">
        <f t="shared" ref="AJ293" si="2628">LN(F293/C293)</f>
        <v>1.8648587995729177E-3</v>
      </c>
      <c r="AK293" s="25">
        <f t="shared" ref="AK293" si="2629">+LN(G293/C293)</f>
        <v>9.9098985741034439E-3</v>
      </c>
      <c r="AL293" s="25">
        <f t="shared" ref="AL293" si="2630">LN(H293/I293)</f>
        <v>1.1436486547213732E-2</v>
      </c>
      <c r="AM293" s="25">
        <f t="shared" ref="AM293" si="2631">LN(O293/P293)</f>
        <v>7.3989526917937198E-3</v>
      </c>
      <c r="AN293" s="25">
        <f t="shared" ref="AN293" si="2632">LN(L293/G293)</f>
        <v>0</v>
      </c>
      <c r="AO293" s="40">
        <f t="shared" ref="AO293" si="2633">(C293-I293)/(H293-I293)</f>
        <v>4.0893270668775933E-2</v>
      </c>
      <c r="AP293" s="40">
        <f t="shared" ref="AP293" si="2634">(N292-I293)/(H293-I293)</f>
        <v>0.19208928332198469</v>
      </c>
      <c r="AQ293" s="25">
        <f t="shared" ref="AQ293" si="2635">LN(M293/L293)</f>
        <v>1.4234737951196847E-3</v>
      </c>
      <c r="AR293" s="25">
        <f t="shared" ref="AR293" si="2636">LN(N293/L293)</f>
        <v>6.1375452918707848E-3</v>
      </c>
      <c r="AS293" s="25">
        <f t="shared" ref="AS293" si="2637">LN(N293/C293)</f>
        <v>1.6047443865974207E-2</v>
      </c>
      <c r="AT293" s="28">
        <f t="shared" ref="AT293" si="2638">+(G293-I293)/(H293-I293)</f>
        <v>0.90715420347389131</v>
      </c>
      <c r="AU293" s="28">
        <f t="shared" ref="AU293" si="2639">+(N293-P293)/(O293-P293)</f>
        <v>0.99917336992326067</v>
      </c>
      <c r="AV293" s="40">
        <f t="shared" ref="AV293" si="2640">+(N293-V293)/(U293-V293)</f>
        <v>0.9996281657814402</v>
      </c>
      <c r="AW293" s="25">
        <f t="shared" ref="AW293" si="2641">LN(N293/C293)</f>
        <v>1.6047443865974207E-2</v>
      </c>
      <c r="AX293" s="28">
        <f t="shared" ref="AX293" si="2642">(N293-L293)/(U293-V293)</f>
        <v>0.37336496755416515</v>
      </c>
      <c r="AY293" s="25">
        <f t="shared" ref="AY293" si="2643">LN(G293/I293)</f>
        <v>1.0380147834837157E-2</v>
      </c>
      <c r="AZ293" s="25">
        <f t="shared" ref="AZ293" si="2644">LN(N293/P293)</f>
        <v>7.392859047419975E-3</v>
      </c>
      <c r="BA293" s="25">
        <f t="shared" ref="BA293" si="2645">AV292</f>
        <v>0.99546294283851566</v>
      </c>
      <c r="BB293" s="25">
        <f t="shared" ref="BB293" si="2646">AR292</f>
        <v>9.5127046486477435E-3</v>
      </c>
      <c r="BC293" s="25">
        <f t="shared" ref="BC293" si="2647">AS292</f>
        <v>8.5714224355887582E-3</v>
      </c>
      <c r="BD293" s="39">
        <f t="shared" ref="BD293" si="2648">IF(AR292&lt;0,1,0)</f>
        <v>0</v>
      </c>
      <c r="BE293" t="str">
        <f t="shared" ref="BE293" si="2649">IF(B293=2,IF(AV292&lt;0.226,IF(AND(ABS(AA293)&lt;0.03,AO293&lt;0.8),IF(AND(AT293&lt;0.5 &amp; Q292&lt;14),2,1),0),IF(AV292&lt;0.8,IF(AND(AT293&gt;0.2,AK293&gt;-0.03,AA293&gt;-0.01),1,0),0)),"")</f>
        <v/>
      </c>
      <c r="BF293" t="str">
        <f t="shared" ref="BF293" si="2650">IF(B293=2,IF(AV292&lt;0.226,IF(AND(ABS(AA293)&lt;0.03,AO293&lt;0.8),IF(AND(AT293&lt;0.5 &amp; Q292&lt;14),2,1),0),IF(AV292&lt;0.8,IF(AND(AT293&gt;0.2,AK293&gt;-0.03,AA293&gt;-0.01),1,0),0)),"")</f>
        <v/>
      </c>
      <c r="BG293">
        <f t="shared" ref="BG293" si="2651">IF(B293=3,IF(AV292&lt;0.85,IF(AND(K293&gt;942,AT293&gt;0.9),0.25,1)*IF(AR292&lt;-0.004,1,0.5),0),"")</f>
        <v>0</v>
      </c>
      <c r="BH293" t="str">
        <f t="shared" ref="BH293" si="2652">IF(B293=4,IF(AV292&lt;0.6,IF(AQ293&gt;=0,IF(K293&lt;1018,2,1),0),IF(AV292&gt;0.85,IF(AQ293&lt;=0,-0.5,0),0)),"")</f>
        <v/>
      </c>
      <c r="BI293" t="str">
        <f t="shared" ref="BI293" si="2653">IF(B293=5,IF(AV292&lt;0.4,IF(AQ293&gt; -0.004,1,0),IF(AV292&lt;0.95,IF(AND(AO293&lt;0.85,AT293&lt;0.95,AQ293&gt;0,K293&lt;1115),0.5,0),0)),"")</f>
        <v/>
      </c>
      <c r="BJ293" s="25" t="str">
        <f t="shared" si="2485"/>
        <v/>
      </c>
    </row>
    <row r="294" spans="1:62" x14ac:dyDescent="0.25">
      <c r="A294" s="1">
        <v>42936</v>
      </c>
      <c r="B294" s="41">
        <f t="shared" si="291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95"/>
        <v>3195.0240999999996</v>
      </c>
      <c r="T294" t="str">
        <f t="shared" ref="T294" si="2654">IF(AVERAGE(N293)&lt;S293,"熊",IF(AVERAGE(N293)&gt;S293,"牛",""))</f>
        <v>牛</v>
      </c>
      <c r="U294">
        <f t="shared" ref="U294" si="2655">MAX(H294,O294)</f>
        <v>3246.2359999999999</v>
      </c>
      <c r="V294">
        <f t="shared" ref="V294" si="2656">MIN(I294,P294)</f>
        <v>3225.4328</v>
      </c>
      <c r="W294" s="40">
        <f t="shared" ref="W294" si="2657">LN(U294/V294)</f>
        <v>6.4290285231569429E-3</v>
      </c>
      <c r="X294">
        <f t="shared" ref="X294" si="2658">IF(U294=H294,J294,Q294)</f>
        <v>1344</v>
      </c>
      <c r="Y294">
        <f t="shared" ref="Y294" si="2659">IF(V294=I294,K294,R294)</f>
        <v>930</v>
      </c>
      <c r="Z294" s="25">
        <f t="shared" ref="Z294" si="2660">(U294-V294)/(C294)</f>
        <v>6.4455968720859335E-3</v>
      </c>
      <c r="AA294" s="25">
        <f t="shared" ref="AA294" si="2661">LN(C294/N293)</f>
        <v>-1.6596880122913124E-3</v>
      </c>
      <c r="AB294" s="25">
        <f t="shared" ref="AB294" si="2662">LN(N294/U294)</f>
        <v>-2.7792969026082279E-4</v>
      </c>
      <c r="AC294" s="25">
        <f t="shared" ref="AC294" si="2663">LN(N294/V294)</f>
        <v>6.1510988328961997E-3</v>
      </c>
      <c r="AD294" s="25">
        <f t="shared" ref="AD294" si="2664">LN(U294/C294)</f>
        <v>5.7865924908243709E-3</v>
      </c>
      <c r="AE294" s="25">
        <f t="shared" ref="AE294" si="2665">LN(V294/C294)</f>
        <v>-6.4243603233257751E-4</v>
      </c>
      <c r="AF294" s="25">
        <f t="shared" ref="AF294" si="2666">LN(N294/C294)</f>
        <v>5.508662800563743E-3</v>
      </c>
      <c r="AG294" s="25">
        <f t="shared" ref="AG294" si="2667">LN(N294/N293)</f>
        <v>3.8489747882723482E-3</v>
      </c>
      <c r="AH294" s="25">
        <f t="shared" ref="AH294" si="2668">LN(D294/C294)</f>
        <v>7.5045290084884396E-4</v>
      </c>
      <c r="AI294" s="25">
        <f t="shared" ref="AI294" si="2669">LN(E294/C294)</f>
        <v>1.6181450715854894E-3</v>
      </c>
      <c r="AJ294" s="25">
        <f t="shared" ref="AJ294" si="2670">LN(F294/C294)</f>
        <v>1.9977827465504595E-3</v>
      </c>
      <c r="AK294" s="25">
        <f t="shared" ref="AK294" si="2671">+LN(G294/C294)</f>
        <v>2.8089046997821221E-3</v>
      </c>
      <c r="AL294" s="25">
        <f t="shared" ref="AL294" si="2672">LN(H294/I294)</f>
        <v>4.6017380007513427E-3</v>
      </c>
      <c r="AM294" s="25">
        <f t="shared" ref="AM294" si="2673">LN(O294/P294)</f>
        <v>3.472745697724532E-3</v>
      </c>
      <c r="AN294" s="25">
        <f t="shared" ref="AN294" si="2674">LN(L294/G294)</f>
        <v>0</v>
      </c>
      <c r="AO294" s="40">
        <f t="shared" ref="AO294" si="2675">(C294-I294)/(H294-I294)</f>
        <v>0.1393310389330982</v>
      </c>
      <c r="AP294" s="40">
        <f t="shared" ref="AP294" si="2676">(N293-I294)/(H294-I294)</f>
        <v>0.49969751559475106</v>
      </c>
      <c r="AQ294" s="25">
        <f t="shared" ref="AQ294" si="2677">LN(M294/L294)</f>
        <v>2.9143767205913867E-4</v>
      </c>
      <c r="AR294" s="25">
        <f t="shared" ref="AR294" si="2678">LN(N294/L294)</f>
        <v>2.6997581007814206E-3</v>
      </c>
      <c r="AS294" s="25">
        <f t="shared" ref="AS294" si="2679">LN(N294/C294)</f>
        <v>5.508662800563743E-3</v>
      </c>
      <c r="AT294" s="28">
        <f t="shared" ref="AT294" si="2680">+(G294-I294)/(H294-I294)</f>
        <v>0.74957652183265144</v>
      </c>
      <c r="AU294" s="28">
        <f t="shared" ref="AU294" si="2681">+(N294-P294)/(O294-P294)</f>
        <v>0.91984040946171119</v>
      </c>
      <c r="AV294" s="40">
        <f t="shared" ref="AV294" si="2682">+(N294-V294)/(U294-V294)</f>
        <v>0.95663647900324</v>
      </c>
      <c r="AW294" s="25">
        <f t="shared" ref="AW294" si="2683">LN(N294/C294)</f>
        <v>5.508662800563743E-3</v>
      </c>
      <c r="AX294" s="28">
        <f t="shared" ref="AX294" si="2684">(N294-L294)/(U294-V294)</f>
        <v>0.42059875403784613</v>
      </c>
      <c r="AY294" s="25">
        <f t="shared" ref="AY294" si="2685">LN(G294/I294)</f>
        <v>3.4513407321148121E-3</v>
      </c>
      <c r="AZ294" s="25">
        <f t="shared" ref="AZ294" si="2686">LN(N294/P294)</f>
        <v>3.1948160074637454E-3</v>
      </c>
      <c r="BA294" s="25">
        <f t="shared" ref="BA294" si="2687">AV293</f>
        <v>0.9996281657814402</v>
      </c>
      <c r="BB294" s="25">
        <f t="shared" ref="BB294" si="2688">AR293</f>
        <v>6.1375452918707848E-3</v>
      </c>
      <c r="BC294" s="25">
        <f t="shared" ref="BC294" si="2689">AS293</f>
        <v>1.6047443865974207E-2</v>
      </c>
      <c r="BD294" s="39">
        <f t="shared" ref="BD294" si="2690">IF(AR293&lt;0,1,0)</f>
        <v>0</v>
      </c>
      <c r="BE294" t="str">
        <f t="shared" ref="BE294" si="2691">IF(B294=2,IF(AV293&lt;0.226,IF(AND(ABS(AA294)&lt;0.03,AO294&lt;0.8),IF(AND(AT294&lt;0.5 &amp; Q293&lt;14),2,1),0),IF(AV293&lt;0.8,IF(AND(AT294&gt;0.2,AK294&gt;-0.03,AA294&gt;-0.01),1,0),0)),"")</f>
        <v/>
      </c>
      <c r="BF294" t="str">
        <f t="shared" ref="BF294" si="2692">IF(B294=2,IF(AV293&lt;0.226,IF(AND(ABS(AA294)&lt;0.03,AO294&lt;0.8),IF(AND(AT294&lt;0.5 &amp; Q293&lt;14),2,1),0),IF(AV293&lt;0.8,IF(AND(AT294&gt;0.2,AK294&gt;-0.03,AA294&gt;-0.01),1,0),0)),"")</f>
        <v/>
      </c>
      <c r="BG294" t="str">
        <f t="shared" ref="BG294" si="2693">IF(B294=3,IF(AV293&lt;0.85,IF(AND(K294&gt;942,AT294&gt;0.9),0.25,1)*IF(AR293&lt;-0.004,1,0.5),0),"")</f>
        <v/>
      </c>
      <c r="BH294">
        <f t="shared" ref="BH294" si="2694">IF(B294=4,IF(AV293&lt;0.6,IF(AQ294&gt;=0,IF(K294&lt;1018,2,1),0),IF(AV293&gt;0.85,IF(AQ294&lt;=0,-0.5,0),0)),"")</f>
        <v>0</v>
      </c>
      <c r="BI294" t="str">
        <f t="shared" ref="BI294" si="2695">IF(B294=5,IF(AV293&lt;0.4,IF(AQ294&gt; -0.004,1,0),IF(AV293&lt;0.95,IF(AND(AO294&lt;0.85,AT294&lt;0.95,AQ294&gt;0,K294&lt;1115),0.5,0),0)),"")</f>
        <v/>
      </c>
      <c r="BJ294" s="25" t="str">
        <f t="shared" si="2485"/>
        <v/>
      </c>
    </row>
    <row r="295" spans="1:62" x14ac:dyDescent="0.25">
      <c r="A295" s="1">
        <v>42937</v>
      </c>
      <c r="B295" s="41">
        <f t="shared" si="291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95"/>
        <v>3199.9345499999995</v>
      </c>
      <c r="T295" t="str">
        <f t="shared" ref="T295" si="2696">IF(AVERAGE(N294)&lt;S294,"熊",IF(AVERAGE(N294)&gt;S294,"牛",""))</f>
        <v>牛</v>
      </c>
      <c r="U295">
        <f t="shared" ref="U295" si="2697">MAX(H295,O295)</f>
        <v>3247.7121999999999</v>
      </c>
      <c r="V295">
        <f t="shared" ref="V295" si="2698">MIN(I295,P295)</f>
        <v>3232.0722999999998</v>
      </c>
      <c r="W295" s="40">
        <f t="shared" ref="W295" si="2699">LN(U295/V295)</f>
        <v>4.8272995409452983E-3</v>
      </c>
      <c r="X295">
        <f t="shared" ref="X295" si="2700">IF(U295=H295,J295,Q295)</f>
        <v>1420</v>
      </c>
      <c r="Y295">
        <f t="shared" ref="Y295" si="2701">IF(V295=I295,K295,R295)</f>
        <v>1452</v>
      </c>
      <c r="Z295" s="25">
        <f t="shared" ref="Z295" si="2702">(U295-V295)/(C295)</f>
        <v>4.8322182238759778E-3</v>
      </c>
      <c r="AA295" s="25">
        <f t="shared" ref="AA295" si="2703">LN(C295/N294)</f>
        <v>-2.6985222306774594E-3</v>
      </c>
      <c r="AB295" s="25">
        <f t="shared" ref="AB295" si="2704">LN(N295/U295)</f>
        <v>-2.9461294995499505E-3</v>
      </c>
      <c r="AC295" s="25">
        <f t="shared" ref="AC295" si="2705">LN(N295/V295)</f>
        <v>1.8811700413955332E-3</v>
      </c>
      <c r="AD295" s="25">
        <f t="shared" ref="AD295" si="2706">LN(U295/C295)</f>
        <v>3.431090602973693E-3</v>
      </c>
      <c r="AE295" s="25">
        <f t="shared" ref="AE295" si="2707">LN(V295/C295)</f>
        <v>-1.3962089379716853E-3</v>
      </c>
      <c r="AF295" s="25">
        <f t="shared" ref="AF295" si="2708">LN(N295/C295)</f>
        <v>4.8496110342383911E-4</v>
      </c>
      <c r="AG295" s="25">
        <f t="shared" ref="AG295" si="2709">LN(N295/N294)</f>
        <v>-2.2135611272536336E-3</v>
      </c>
      <c r="AH295" s="25">
        <f t="shared" ref="AH295" si="2710">LN(D295/C295)</f>
        <v>-9.8750835994001674E-5</v>
      </c>
      <c r="AI295" s="25">
        <f t="shared" ref="AI295" si="2711">LN(E295/C295)</f>
        <v>-1.0828059073564615E-3</v>
      </c>
      <c r="AJ295" s="25">
        <f t="shared" ref="AJ295" si="2712">LN(F295/C295)</f>
        <v>-3.7342584245926645E-4</v>
      </c>
      <c r="AK295" s="25">
        <f t="shared" ref="AK295" si="2713">+LN(G295/C295)</f>
        <v>4.8261408740917752E-4</v>
      </c>
      <c r="AL295" s="25">
        <f t="shared" ref="AL295" si="2714">LN(H295/I295)</f>
        <v>4.4988583505037099E-3</v>
      </c>
      <c r="AM295" s="25">
        <f t="shared" ref="AM295" si="2715">LN(O295/P295)</f>
        <v>4.8272995409452983E-3</v>
      </c>
      <c r="AN295" s="25">
        <f t="shared" ref="AN295" si="2716">LN(L295/G295)</f>
        <v>0</v>
      </c>
      <c r="AO295" s="40">
        <f t="shared" ref="AO295" si="2717">(C295-I295)/(H295-I295)</f>
        <v>0.29451641233943249</v>
      </c>
      <c r="AP295" s="40">
        <f t="shared" ref="AP295" si="2718">(N294-I295)/(H295-I295)</f>
        <v>0.89459600395213446</v>
      </c>
      <c r="AQ295" s="25">
        <f t="shared" ref="AQ295" si="2719">LN(M295/L295)</f>
        <v>3.2615153385565288E-4</v>
      </c>
      <c r="AR295" s="25">
        <f t="shared" ref="AR295" si="2720">LN(N295/L295)</f>
        <v>2.3470160146447454E-6</v>
      </c>
      <c r="AS295" s="25">
        <f t="shared" ref="AS295" si="2721">LN(N295/C295)</f>
        <v>4.8496110342383911E-4</v>
      </c>
      <c r="AT295" s="28">
        <f t="shared" ref="AT295" si="2722">+(G295-I295)/(H295-I295)</f>
        <v>0.40171808101877821</v>
      </c>
      <c r="AU295" s="28">
        <f t="shared" ref="AU295" si="2723">+(N295-P295)/(O295-P295)</f>
        <v>0.38912013503924203</v>
      </c>
      <c r="AV295" s="40">
        <f t="shared" ref="AV295" si="2724">+(N295-V295)/(U295-V295)</f>
        <v>0.38912013503924203</v>
      </c>
      <c r="AW295" s="25">
        <f t="shared" ref="AW295" si="2725">LN(N295/C295)</f>
        <v>4.8496110342383911E-4</v>
      </c>
      <c r="AX295" s="28">
        <f t="shared" ref="AX295" si="2726">(N295-L295)/(U295-V295)</f>
        <v>4.8593661084221591E-4</v>
      </c>
      <c r="AY295" s="25">
        <f t="shared" ref="AY295" si="2727">LN(G295/I295)</f>
        <v>1.8097056731231375E-3</v>
      </c>
      <c r="AZ295" s="25">
        <f t="shared" ref="AZ295" si="2728">LN(N295/P295)</f>
        <v>1.8811700413955332E-3</v>
      </c>
      <c r="BA295" s="25">
        <f t="shared" ref="BA295" si="2729">AV294</f>
        <v>0.95663647900324</v>
      </c>
      <c r="BB295" s="25">
        <f t="shared" ref="BB295" si="2730">AR294</f>
        <v>2.6997581007814206E-3</v>
      </c>
      <c r="BC295" s="25">
        <f t="shared" ref="BC295" si="2731">AS294</f>
        <v>5.508662800563743E-3</v>
      </c>
      <c r="BD295" s="39">
        <f t="shared" ref="BD295" si="2732">IF(AR294&lt;0,1,0)</f>
        <v>0</v>
      </c>
      <c r="BE295" t="str">
        <f t="shared" ref="BE295" si="2733">IF(B295=2,IF(AV294&lt;0.226,IF(AND(ABS(AA295)&lt;0.03,AO295&lt;0.8),IF(AND(AT295&lt;0.5 &amp; Q294&lt;14),2,1),0),IF(AV294&lt;0.8,IF(AND(AT295&gt;0.2,AK295&gt;-0.03,AA295&gt;-0.01),1,0),0)),"")</f>
        <v/>
      </c>
      <c r="BF295" t="str">
        <f t="shared" ref="BF295" si="2734">IF(B295=2,IF(AV294&lt;0.226,IF(AND(ABS(AA295)&lt;0.03,AO295&lt;0.8),IF(AND(AT295&lt;0.5 &amp; Q294&lt;14),2,1),0),IF(AV294&lt;0.8,IF(AND(AT295&gt;0.2,AK295&gt;-0.03,AA295&gt;-0.01),1,0),0)),"")</f>
        <v/>
      </c>
      <c r="BG295" t="str">
        <f t="shared" ref="BG295" si="2735">IF(B295=3,IF(AV294&lt;0.85,IF(AND(K295&gt;942,AT295&gt;0.9),0.25,1)*IF(AR294&lt;-0.004,1,0.5),0),"")</f>
        <v/>
      </c>
      <c r="BH295" t="str">
        <f t="shared" ref="BH295" si="2736">IF(B295=4,IF(AV294&lt;0.6,IF(AQ295&gt;=0,IF(K295&lt;1018,2,1),0),IF(AV294&gt;0.85,IF(AQ295&lt;=0,-0.5,0),0)),"")</f>
        <v/>
      </c>
      <c r="BI295">
        <f t="shared" ref="BI295" si="2737">IF(B295=5,IF(AV294&lt;0.4,IF(AQ295&gt; -0.004,1,0),IF(AV294&lt;0.95,IF(AND(AO295&lt;0.85,AT295&lt;0.95,AQ295&gt;0,K295&lt;1115),0.5,0),0)),"")</f>
        <v>0</v>
      </c>
      <c r="BJ295" s="25" t="str">
        <f t="shared" si="2485"/>
        <v/>
      </c>
    </row>
    <row r="296" spans="1:62" x14ac:dyDescent="0.25">
      <c r="A296" s="1">
        <v>42940</v>
      </c>
      <c r="B296" s="41">
        <f t="shared" si="291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95"/>
        <v>3203.9710150000001</v>
      </c>
      <c r="T296" t="str">
        <f t="shared" ref="T296" si="2738">IF(AVERAGE(N295)&lt;S295,"熊",IF(AVERAGE(N295)&gt;S295,"牛",""))</f>
        <v>牛</v>
      </c>
      <c r="U296">
        <f t="shared" ref="U296" si="2739">MAX(H296,O296)</f>
        <v>3261.1046000000001</v>
      </c>
      <c r="V296">
        <f t="shared" ref="V296" si="2740">MIN(I296,P296)</f>
        <v>3230.1</v>
      </c>
      <c r="W296" s="40">
        <f t="shared" ref="W296" si="2741">LN(U296/V296)</f>
        <v>9.5528758354039931E-3</v>
      </c>
      <c r="X296">
        <f t="shared" ref="X296" si="2742">IF(U296=H296,J296,Q296)</f>
        <v>1426</v>
      </c>
      <c r="Y296">
        <f t="shared" ref="Y296" si="2743">IF(V296=I296,K296,R296)</f>
        <v>936</v>
      </c>
      <c r="Z296" s="25">
        <f t="shared" ref="Z296" si="2744">(U296-V296)/(C296)</f>
        <v>9.5962734841685618E-3</v>
      </c>
      <c r="AA296" s="25">
        <f t="shared" ref="AA296" si="2745">LN(C296/N295)</f>
        <v>-2.2439443063744942E-3</v>
      </c>
      <c r="AB296" s="25">
        <f t="shared" ref="AB296" si="2746">LN(N296/U296)</f>
        <v>-3.259725901813359E-3</v>
      </c>
      <c r="AC296" s="25">
        <f t="shared" ref="AC296" si="2747">LN(N296/V296)</f>
        <v>6.2931499335906619E-3</v>
      </c>
      <c r="AD296" s="25">
        <f t="shared" ref="AD296" si="2748">LN(U296/C296)</f>
        <v>9.3052361498789475E-3</v>
      </c>
      <c r="AE296" s="25">
        <f t="shared" ref="AE296" si="2749">LN(V296/C296)</f>
        <v>-2.476396855250173E-4</v>
      </c>
      <c r="AF296" s="25">
        <f t="shared" ref="AF296" si="2750">LN(N296/C296)</f>
        <v>6.0455102480656484E-3</v>
      </c>
      <c r="AG296" s="25">
        <f t="shared" ref="AG296" si="2751">LN(N296/N295)</f>
        <v>3.8015659416912205E-3</v>
      </c>
      <c r="AH296" s="25">
        <f t="shared" ref="AH296" si="2752">LN(D296/C296)</f>
        <v>5.0437617010031161E-4</v>
      </c>
      <c r="AI296" s="25">
        <f t="shared" ref="AI296" si="2753">LN(E296/C296)</f>
        <v>-6.8094800369332986E-5</v>
      </c>
      <c r="AJ296" s="25">
        <f t="shared" ref="AJ296" si="2754">LN(F296/C296)</f>
        <v>2.4421546366533162E-3</v>
      </c>
      <c r="AK296" s="25">
        <f t="shared" ref="AK296" si="2755">+LN(G296/C296)</f>
        <v>4.0248215287856963E-3</v>
      </c>
      <c r="AL296" s="25">
        <f t="shared" ref="AL296" si="2756">LN(H296/I296)</f>
        <v>8.1429732734744353E-3</v>
      </c>
      <c r="AM296" s="25">
        <f t="shared" ref="AM296" si="2757">LN(O296/P296)</f>
        <v>5.3299853533593537E-3</v>
      </c>
      <c r="AN296" s="25">
        <f t="shared" ref="AN296" si="2758">LN(L296/G296)</f>
        <v>-4.9570732265979259E-5</v>
      </c>
      <c r="AO296" s="40">
        <f t="shared" ref="AO296" si="2759">(C296-I296)/(H296-I296)</f>
        <v>3.0291556228707783E-2</v>
      </c>
      <c r="AP296" s="40">
        <f t="shared" ref="AP296" si="2760">(N295-I296)/(H296-I296)</f>
        <v>0.30511548655812576</v>
      </c>
      <c r="AQ296" s="25">
        <f t="shared" ref="AQ296" si="2761">LN(M296/L296)</f>
        <v>1.4053389843821696E-3</v>
      </c>
      <c r="AR296" s="25">
        <f t="shared" ref="AR296" si="2762">LN(N296/L296)</f>
        <v>2.0702594515459661E-3</v>
      </c>
      <c r="AS296" s="25">
        <f t="shared" ref="AS296" si="2763">LN(N296/C296)</f>
        <v>6.0455102480656484E-3</v>
      </c>
      <c r="AT296" s="28">
        <f t="shared" ref="AT296" si="2764">+(G296-I296)/(H296-I296)</f>
        <v>0.52366527830366394</v>
      </c>
      <c r="AU296" s="28">
        <f t="shared" ref="AU296" si="2765">+(N296-P296)/(O296-P296)</f>
        <v>0.3877845333825396</v>
      </c>
      <c r="AV296" s="40">
        <f t="shared" ref="AV296" si="2766">+(N296-V296)/(U296-V296)</f>
        <v>0.65769595479379794</v>
      </c>
      <c r="AW296" s="25">
        <f t="shared" ref="AW296" si="2767">LN(N296/C296)</f>
        <v>6.0455102480656484E-3</v>
      </c>
      <c r="AX296" s="28">
        <f t="shared" ref="AX296" si="2768">(N296-L296)/(U296-V296)</f>
        <v>0.21681943969603243</v>
      </c>
      <c r="AY296" s="25">
        <f t="shared" ref="AY296" si="2769">LN(G296/I296)</f>
        <v>4.272461214310617E-3</v>
      </c>
      <c r="AZ296" s="25">
        <f t="shared" ref="AZ296" si="2770">LN(N296/P296)</f>
        <v>2.0702594515459661E-3</v>
      </c>
      <c r="BA296" s="25">
        <f t="shared" ref="BA296" si="2771">AV295</f>
        <v>0.38912013503924203</v>
      </c>
      <c r="BB296" s="25">
        <f t="shared" ref="BB296" si="2772">AR295</f>
        <v>2.3470160146447454E-6</v>
      </c>
      <c r="BC296" s="25">
        <f t="shared" ref="BC296" si="2773">AS295</f>
        <v>4.8496110342383911E-4</v>
      </c>
      <c r="BD296" s="39">
        <f t="shared" ref="BD296" si="2774">IF(AR295&lt;0,1,0)</f>
        <v>0</v>
      </c>
      <c r="BE296" t="str">
        <f t="shared" ref="BE296" si="2775">IF(B296=2,IF(AV295&lt;0.226,IF(AND(ABS(AA296)&lt;0.03,AO296&lt;0.8),IF(AND(AT296&lt;0.5 &amp; Q295&lt;14),2,1),0),IF(AV295&lt;0.8,IF(AND(AT296&gt;0.2,AK296&gt;-0.03,AA296&gt;-0.01),1,0),0)),"")</f>
        <v/>
      </c>
      <c r="BF296" t="str">
        <f t="shared" ref="BF296" si="2776">IF(B296=2,IF(AV295&lt;0.226,IF(AND(ABS(AA296)&lt;0.03,AO296&lt;0.8),IF(AND(AT296&lt;0.5 &amp; Q295&lt;14),2,1),0),IF(AV295&lt;0.8,IF(AND(AT296&gt;0.2,AK296&gt;-0.03,AA296&gt;-0.01),1,0),0)),"")</f>
        <v/>
      </c>
      <c r="BG296" t="str">
        <f t="shared" ref="BG296" si="2777">IF(B296=3,IF(AV295&lt;0.85,IF(AND(K296&gt;942,AT296&gt;0.9),0.25,1)*IF(AR295&lt;-0.004,1,0.5),0),"")</f>
        <v/>
      </c>
      <c r="BH296" t="str">
        <f t="shared" ref="BH296" si="2778">IF(B296=4,IF(AV295&lt;0.6,IF(AQ296&gt;=0,IF(K296&lt;1018,2,1),0),IF(AV295&gt;0.85,IF(AQ296&lt;=0,-0.5,0),0)),"")</f>
        <v/>
      </c>
      <c r="BI296" t="str">
        <f t="shared" ref="BI296" si="2779">IF(B296=5,IF(AV295&lt;0.4,IF(AQ296&gt; -0.004,1,0),IF(AV295&lt;0.95,IF(AND(AO296&lt;0.85,AT296&lt;0.95,AQ296&gt;0,K296&lt;1115),0.5,0),0)),"")</f>
        <v/>
      </c>
      <c r="BJ296" s="25" t="str">
        <f t="shared" ref="BJ296" si="2780">IF(MAX(BE296:BI296)=0,"",MAX(BE296:BI296)*AR296)</f>
        <v/>
      </c>
    </row>
    <row r="297" spans="1:62" x14ac:dyDescent="0.25">
      <c r="A297" s="1">
        <v>42941</v>
      </c>
      <c r="B297" s="41">
        <f t="shared" si="291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95"/>
        <v>3207.1932649999999</v>
      </c>
      <c r="T297" t="str">
        <f t="shared" ref="T297" si="2781">IF(AVERAGE(N296)&lt;S296,"熊",IF(AVERAGE(N296)&gt;S296,"牛",""))</f>
        <v>牛</v>
      </c>
      <c r="U297">
        <f t="shared" ref="U297" si="2782">MAX(H297,O297)</f>
        <v>3261.6453999999999</v>
      </c>
      <c r="V297">
        <f t="shared" ref="V297" si="2783">MIN(I297,P297)</f>
        <v>3233.3908000000001</v>
      </c>
      <c r="W297" s="40">
        <f t="shared" ref="W297" si="2784">LN(U297/V297)</f>
        <v>8.7004220955559496E-3</v>
      </c>
      <c r="X297">
        <f t="shared" ref="X297" si="2785">IF(U297=H297,J297,Q297)</f>
        <v>1020</v>
      </c>
      <c r="Y297">
        <f t="shared" ref="Y297" si="2786">IF(V297=I297,K297,R297)</f>
        <v>1424</v>
      </c>
      <c r="Z297" s="25">
        <f t="shared" ref="Z297" si="2787">(U297-V297)/(C297)</f>
        <v>8.6960306020895366E-3</v>
      </c>
      <c r="AA297" s="25">
        <f t="shared" ref="AA297" si="2788">LN(C297/N296)</f>
        <v>-4.1663915830346789E-4</v>
      </c>
      <c r="AB297" s="25">
        <f t="shared" ref="AB297" si="2789">LN(N297/U297)</f>
        <v>-5.4968839772984966E-3</v>
      </c>
      <c r="AC297" s="25">
        <f t="shared" ref="AC297" si="2790">LN(N297/V297)</f>
        <v>3.2035381182574812E-3</v>
      </c>
      <c r="AD297" s="25">
        <f t="shared" ref="AD297" si="2791">LN(U297/C297)</f>
        <v>3.8421846917872232E-3</v>
      </c>
      <c r="AE297" s="25">
        <f t="shared" ref="AE297" si="2792">LN(V297/C297)</f>
        <v>-4.8582374037687056E-3</v>
      </c>
      <c r="AF297" s="25">
        <f t="shared" ref="AF297" si="2793">LN(N297/C297)</f>
        <v>-1.6546992855112142E-3</v>
      </c>
      <c r="AG297" s="25">
        <f t="shared" ref="AG297" si="2794">LN(N297/N296)</f>
        <v>-2.0713384438147773E-3</v>
      </c>
      <c r="AH297" s="25">
        <f t="shared" ref="AH297" si="2795">LN(D297/C297)</f>
        <v>2.2415743947261924E-4</v>
      </c>
      <c r="AI297" s="25">
        <f t="shared" ref="AI297" si="2796">LN(E297/C297)</f>
        <v>1.5481044889484891E-3</v>
      </c>
      <c r="AJ297" s="25">
        <f t="shared" ref="AJ297" si="2797">LN(F297/C297)</f>
        <v>1.9572493632930609E-3</v>
      </c>
      <c r="AK297" s="25">
        <f t="shared" ref="AK297" si="2798">+LN(G297/C297)</f>
        <v>-9.5529413349388108E-4</v>
      </c>
      <c r="AL297" s="25">
        <f t="shared" ref="AL297" si="2799">LN(H297/I297)</f>
        <v>7.2127515629357344E-3</v>
      </c>
      <c r="AM297" s="25">
        <f t="shared" ref="AM297" si="2800">LN(O297/P297)</f>
        <v>5.8472107660546332E-3</v>
      </c>
      <c r="AN297" s="25">
        <f t="shared" ref="AN297" si="2801">LN(L297/G297)</f>
        <v>0</v>
      </c>
      <c r="AO297" s="40">
        <f t="shared" ref="AO297" si="2802">(C297-I297)/(H297-I297)</f>
        <v>0.46640899627999305</v>
      </c>
      <c r="AP297" s="40">
        <f t="shared" ref="AP297" si="2803">(N296-I297)/(H297-I297)</f>
        <v>0.52417152998190697</v>
      </c>
      <c r="AQ297" s="25">
        <f t="shared" ref="AQ297" si="2804">LN(M297/L297)</f>
        <v>-6.8556331095863962E-4</v>
      </c>
      <c r="AR297" s="25">
        <f t="shared" ref="AR297" si="2805">LN(N297/L297)</f>
        <v>-6.9940515201747137E-4</v>
      </c>
      <c r="AS297" s="25">
        <f t="shared" ref="AS297" si="2806">LN(N297/C297)</f>
        <v>-1.6546992855112142E-3</v>
      </c>
      <c r="AT297" s="28">
        <f t="shared" ref="AT297" si="2807">+(G297-I297)/(H297-I297)</f>
        <v>0.33405856455410332</v>
      </c>
      <c r="AU297" s="28">
        <f t="shared" ref="AU297" si="2808">+(N297-P297)/(O297-P297)</f>
        <v>0.54715030825294608</v>
      </c>
      <c r="AV297" s="40">
        <f t="shared" ref="AV297" si="2809">+(N297-V297)/(U297-V297)</f>
        <v>0.36719330657662425</v>
      </c>
      <c r="AW297" s="25">
        <f t="shared" ref="AW297" si="2810">LN(N297/C297)</f>
        <v>-1.6546992855112142E-3</v>
      </c>
      <c r="AX297" s="28">
        <f t="shared" ref="AX297" si="2811">(N297-L297)/(U297-V297)</f>
        <v>-8.032320400925512E-2</v>
      </c>
      <c r="AY297" s="25">
        <f t="shared" ref="AY297" si="2812">LN(G297/I297)</f>
        <v>2.4152727376545295E-3</v>
      </c>
      <c r="AZ297" s="25">
        <f t="shared" ref="AZ297" si="2813">LN(N297/P297)</f>
        <v>3.2035381182574812E-3</v>
      </c>
      <c r="BA297" s="25">
        <f t="shared" ref="BA297" si="2814">AV296</f>
        <v>0.65769595479379794</v>
      </c>
      <c r="BB297" s="25">
        <f t="shared" ref="BB297" si="2815">AR296</f>
        <v>2.0702594515459661E-3</v>
      </c>
      <c r="BC297" s="25">
        <f t="shared" ref="BC297" si="2816">AS296</f>
        <v>6.0455102480656484E-3</v>
      </c>
      <c r="BD297" s="39">
        <f t="shared" ref="BD297" si="2817">IF(AR296&lt;0,1,0)</f>
        <v>0</v>
      </c>
      <c r="BE297">
        <f t="shared" ref="BE297" si="2818">IF(B297=2,IF(AV296&lt;0.226,IF(AND(ABS(AA297)&lt;0.03,AO297&lt;0.8),IF(AND(AT297&lt;0.5 &amp; Q296&lt;14),2,1),0),IF(AV296&lt;0.8,IF(AND(AT297&gt;0.2,AK297&gt;-0.03,AA297&gt;-0.01),1,0),0)),"")</f>
        <v>1</v>
      </c>
      <c r="BF297">
        <f t="shared" ref="BF297" si="2819">IF(B297=2,IF(AV296&lt;0.226,IF(AND(ABS(AA297)&lt;0.03,AO297&lt;0.8),IF(AND(AT297&lt;0.5 &amp; Q296&lt;14),2,1),0),IF(AV296&lt;0.8,IF(AND(AT297&gt;0.2,AK297&gt;-0.03,AA297&gt;-0.01),1,0),0)),"")</f>
        <v>1</v>
      </c>
      <c r="BG297" t="str">
        <f t="shared" ref="BG297" si="2820">IF(B297=3,IF(AV296&lt;0.85,IF(AND(K297&gt;942,AT297&gt;0.9),0.25,1)*IF(AR296&lt;-0.004,1,0.5),0),"")</f>
        <v/>
      </c>
      <c r="BH297" t="str">
        <f t="shared" ref="BH297" si="2821">IF(B297=4,IF(AV296&lt;0.6,IF(AQ297&gt;=0,IF(K297&lt;1018,2,1),0),IF(AV296&gt;0.85,IF(AQ297&lt;=0,-0.5,0),0)),"")</f>
        <v/>
      </c>
      <c r="BI297" t="str">
        <f t="shared" ref="BI297" si="2822">IF(B297=5,IF(AV296&lt;0.4,IF(AQ297&gt; -0.004,1,0),IF(AV296&lt;0.95,IF(AND(AO297&lt;0.85,AT297&lt;0.95,AQ297&gt;0,K297&lt;1115),0.5,0),0)),"")</f>
        <v/>
      </c>
      <c r="BJ297" s="25">
        <f t="shared" ref="BJ297" si="2823">IF(MAX(BE297:BI297)=0,"",MAX(BE297:BI297)*AR297)</f>
        <v>-6.9940515201747137E-4</v>
      </c>
    </row>
    <row r="298" spans="1:62" x14ac:dyDescent="0.25">
      <c r="A298" s="1">
        <v>42942</v>
      </c>
      <c r="B298" s="41">
        <f t="shared" si="291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95"/>
        <v>3209.8058149999997</v>
      </c>
      <c r="T298" t="str">
        <f t="shared" ref="T298" si="2824">IF(AVERAGE(N297)&lt;S297,"熊",IF(AVERAGE(N297)&gt;S297,"牛",""))</f>
        <v>牛</v>
      </c>
      <c r="U298">
        <f t="shared" ref="U298" si="2825">MAX(H298,O298)</f>
        <v>3264.5954999999999</v>
      </c>
      <c r="V298">
        <f t="shared" ref="V298" si="2826">MIN(I298,P298)</f>
        <v>3228.3571999999999</v>
      </c>
      <c r="W298" s="40">
        <f t="shared" ref="W298" si="2827">LN(U298/V298)</f>
        <v>1.116246427466039E-2</v>
      </c>
      <c r="X298">
        <f t="shared" ref="X298" si="2828">IF(U298=H298,J298,Q298)</f>
        <v>954</v>
      </c>
      <c r="Y298">
        <f t="shared" ref="Y298" si="2829">IF(V298=I298,K298,R298)</f>
        <v>1304</v>
      </c>
      <c r="Z298" s="25">
        <f t="shared" ref="Z298" si="2830">(U298-V298)/(C298)</f>
        <v>1.1169282735670588E-2</v>
      </c>
      <c r="AA298" s="25">
        <f t="shared" ref="AA298" si="2831">LN(C298/N297)</f>
        <v>2.142650237809951E-4</v>
      </c>
      <c r="AB298" s="25">
        <f t="shared" ref="AB298" si="2832">LN(N298/U298)</f>
        <v>-5.2247147876022743E-3</v>
      </c>
      <c r="AC298" s="25">
        <f t="shared" ref="AC298" si="2833">LN(N298/V298)</f>
        <v>5.9377494870581065E-3</v>
      </c>
      <c r="AD298" s="25">
        <f t="shared" ref="AD298" si="2834">LN(U298/C298)</f>
        <v>6.1866922925629024E-3</v>
      </c>
      <c r="AE298" s="25">
        <f t="shared" ref="AE298" si="2835">LN(V298/C298)</f>
        <v>-4.9757719820977073E-3</v>
      </c>
      <c r="AF298" s="25">
        <f t="shared" ref="AF298" si="2836">LN(N298/C298)</f>
        <v>9.6197750496056461E-4</v>
      </c>
      <c r="AG298" s="25">
        <f t="shared" ref="AG298" si="2837">LN(N298/N297)</f>
        <v>1.1762425287414615E-3</v>
      </c>
      <c r="AH298" s="25">
        <f t="shared" ref="AH298" si="2838">LN(D298/C298)</f>
        <v>1.2027737352938808E-3</v>
      </c>
      <c r="AI298" s="25">
        <f t="shared" ref="AI298" si="2839">LN(E298/C298)</f>
        <v>2.3976147467987883E-3</v>
      </c>
      <c r="AJ298" s="25">
        <f t="shared" ref="AJ298" si="2840">LN(F298/C298)</f>
        <v>2.004578688615945E-3</v>
      </c>
      <c r="AK298" s="25">
        <f t="shared" ref="AK298" si="2841">+LN(G298/C298)</f>
        <v>-3.9288834029863771E-3</v>
      </c>
      <c r="AL298" s="25">
        <f t="shared" ref="AL298" si="2842">LN(H298/I298)</f>
        <v>1.0512097242445798E-2</v>
      </c>
      <c r="AM298" s="25">
        <f t="shared" ref="AM298" si="2843">LN(O298/P298)</f>
        <v>6.0151271081001758E-3</v>
      </c>
      <c r="AN298" s="25">
        <f t="shared" ref="AN298" si="2844">LN(L298/G298)</f>
        <v>0</v>
      </c>
      <c r="AO298" s="40">
        <f t="shared" ref="AO298" si="2845">(C298-I298)/(H298-I298)</f>
        <v>0.41019684808717227</v>
      </c>
      <c r="AP298" s="40">
        <f t="shared" ref="AP298" si="2846">(N297-I298)/(H298-I298)</f>
        <v>0.38983537406995061</v>
      </c>
      <c r="AQ298" s="25">
        <f t="shared" ref="AQ298" si="2847">LN(M298/L298)</f>
        <v>5.532641884447993E-4</v>
      </c>
      <c r="AR298" s="25">
        <f t="shared" ref="AR298" si="2848">LN(N298/L298)</f>
        <v>4.8908609079469107E-3</v>
      </c>
      <c r="AS298" s="25">
        <f t="shared" ref="AS298" si="2849">LN(N298/C298)</f>
        <v>9.6197750496056461E-4</v>
      </c>
      <c r="AT298" s="28">
        <f t="shared" ref="AT298" si="2850">+(G298-I298)/(H298-I298)</f>
        <v>3.7530025191865428E-2</v>
      </c>
      <c r="AU298" s="28">
        <f t="shared" ref="AU298" si="2851">+(N298-P298)/(O298-P298)</f>
        <v>0.98709793351303288</v>
      </c>
      <c r="AV298" s="40">
        <f t="shared" ref="AV298" si="2852">+(N298-V298)/(U298-V298)</f>
        <v>0.53054917035291593</v>
      </c>
      <c r="AW298" s="25">
        <f t="shared" ref="AW298" si="2853">LN(N298/C298)</f>
        <v>9.6197750496056461E-4</v>
      </c>
      <c r="AX298" s="28">
        <f t="shared" ref="AX298" si="2854">(N298-L298)/(U298-V298)</f>
        <v>0.43723629419702664</v>
      </c>
      <c r="AY298" s="25">
        <f t="shared" ref="AY298" si="2855">LN(G298/I298)</f>
        <v>3.9652154689667432E-4</v>
      </c>
      <c r="AZ298" s="25">
        <f t="shared" ref="AZ298" si="2856">LN(N298/P298)</f>
        <v>5.9377494870581065E-3</v>
      </c>
      <c r="BA298" s="25">
        <f t="shared" ref="BA298" si="2857">AV297</f>
        <v>0.36719330657662425</v>
      </c>
      <c r="BB298" s="25">
        <f t="shared" ref="BB298" si="2858">AR297</f>
        <v>-6.9940515201747137E-4</v>
      </c>
      <c r="BC298" s="25">
        <f t="shared" ref="BC298" si="2859">AS297</f>
        <v>-1.6546992855112142E-3</v>
      </c>
      <c r="BD298" s="39">
        <f t="shared" ref="BD298" si="2860">IF(AR297&lt;0,1,0)</f>
        <v>1</v>
      </c>
      <c r="BE298" t="str">
        <f t="shared" ref="BE298" si="2861">IF(B298=2,IF(AV297&lt;0.226,IF(AND(ABS(AA298)&lt;0.03,AO298&lt;0.8),IF(AND(AT298&lt;0.5 &amp; Q297&lt;14),2,1),0),IF(AV297&lt;0.8,IF(AND(AT298&gt;0.2,AK298&gt;-0.03,AA298&gt;-0.01),1,0),0)),"")</f>
        <v/>
      </c>
      <c r="BF298" t="str">
        <f t="shared" ref="BF298" si="2862">IF(B298=2,IF(AV297&lt;0.226,IF(AND(ABS(AA298)&lt;0.03,AO298&lt;0.8),IF(AND(AT298&lt;0.5 &amp; Q297&lt;14),2,1),0),IF(AV297&lt;0.8,IF(AND(AT298&gt;0.2,AK298&gt;-0.03,AA298&gt;-0.01),1,0),0)),"")</f>
        <v/>
      </c>
      <c r="BG298">
        <f t="shared" ref="BG298" si="2863">IF(B298=3,IF(AV297&lt;0.85,IF(AND(K298&gt;942,AT298&gt;0.9),0.25,1)*IF(AR297&lt;-0.004,1,0.5),0),"")</f>
        <v>0.5</v>
      </c>
      <c r="BH298" t="str">
        <f t="shared" ref="BH298" si="2864">IF(B298=4,IF(AV297&lt;0.6,IF(AQ298&gt;=0,IF(K298&lt;1018,2,1),0),IF(AV297&gt;0.85,IF(AQ298&lt;=0,-0.5,0),0)),"")</f>
        <v/>
      </c>
      <c r="BI298" t="str">
        <f t="shared" ref="BI298" si="2865">IF(B298=5,IF(AV297&lt;0.4,IF(AQ298&gt; -0.004,1,0),IF(AV297&lt;0.95,IF(AND(AO298&lt;0.85,AT298&lt;0.95,AQ298&gt;0,K298&lt;1115),0.5,0),0)),"")</f>
        <v/>
      </c>
      <c r="BJ298" s="25">
        <f t="shared" ref="BJ298" si="2866">IF(MAX(BE298:BI298)=0,"",MAX(BE298:BI298)*AR298)</f>
        <v>2.4454304539734554E-3</v>
      </c>
    </row>
    <row r="299" spans="1:62" x14ac:dyDescent="0.25">
      <c r="A299" s="1">
        <v>42943</v>
      </c>
      <c r="B299" s="41">
        <f t="shared" si="291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95"/>
        <v>3213.4898200000002</v>
      </c>
      <c r="T299" t="str">
        <f t="shared" ref="T299" si="2867">IF(AVERAGE(N298)&lt;S298,"熊",IF(AVERAGE(N298)&gt;S298,"牛",""))</f>
        <v>牛</v>
      </c>
      <c r="U299">
        <f t="shared" ref="U299" si="2868">MAX(H299,O299)</f>
        <v>3251.9261000000001</v>
      </c>
      <c r="V299">
        <f t="shared" ref="V299" si="2869">MIN(I299,P299)</f>
        <v>3220.7941999999998</v>
      </c>
      <c r="W299" s="40">
        <f t="shared" ref="W299" si="2870">LN(U299/V299)</f>
        <v>9.6194918431797144E-3</v>
      </c>
      <c r="X299">
        <f t="shared" ref="X299" si="2871">IF(U299=H299,J299,Q299)</f>
        <v>1402</v>
      </c>
      <c r="Y299">
        <f t="shared" ref="Y299" si="2872">IF(V299=I299,K299,R299)</f>
        <v>1101</v>
      </c>
      <c r="Z299" s="25">
        <f t="shared" ref="Z299" si="2873">(U299-V299)/(C299)</f>
        <v>9.5974585088624848E-3</v>
      </c>
      <c r="AA299" s="25">
        <f t="shared" ref="AA299" si="2874">LN(C299/N298)</f>
        <v>-1.1764583273349352E-3</v>
      </c>
      <c r="AB299" s="25">
        <f t="shared" ref="AB299" si="2875">LN(N299/U299)</f>
        <v>-8.1012506271152919E-4</v>
      </c>
      <c r="AC299" s="25">
        <f t="shared" ref="AC299" si="2876">LN(N299/V299)</f>
        <v>8.8093667804680573E-3</v>
      </c>
      <c r="AD299" s="25">
        <f t="shared" ref="AD299" si="2877">LN(U299/C299)</f>
        <v>2.5127747512880905E-3</v>
      </c>
      <c r="AE299" s="25">
        <f t="shared" ref="AE299" si="2878">LN(V299/C299)</f>
        <v>-7.1067170918914929E-3</v>
      </c>
      <c r="AF299" s="25">
        <f t="shared" ref="AF299" si="2879">LN(N299/C299)</f>
        <v>1.7026496885766973E-3</v>
      </c>
      <c r="AG299" s="25">
        <f t="shared" ref="AG299" si="2880">LN(N299/N298)</f>
        <v>5.2619136124160419E-4</v>
      </c>
      <c r="AH299" s="25">
        <f t="shared" ref="AH299" si="2881">LN(D299/C299)</f>
        <v>-9.2746999646155302E-4</v>
      </c>
      <c r="AI299" s="25">
        <f t="shared" ref="AI299" si="2882">LN(E299/C299)</f>
        <v>-3.4983502840396233E-3</v>
      </c>
      <c r="AJ299" s="25">
        <f t="shared" ref="AJ299" si="2883">LN(F299/C299)</f>
        <v>-2.9137302279664008E-3</v>
      </c>
      <c r="AK299" s="25">
        <f t="shared" ref="AK299" si="2884">+LN(G299/C299)</f>
        <v>-2.0757309193884586E-3</v>
      </c>
      <c r="AL299" s="25">
        <f t="shared" ref="AL299" si="2885">LN(H299/I299)</f>
        <v>7.1442961734738504E-3</v>
      </c>
      <c r="AM299" s="25">
        <f t="shared" ref="AM299" si="2886">LN(O299/P299)</f>
        <v>5.3622896689143372E-3</v>
      </c>
      <c r="AN299" s="25">
        <f t="shared" ref="AN299" si="2887">LN(L299/G299)</f>
        <v>0</v>
      </c>
      <c r="AO299" s="40">
        <f t="shared" ref="AO299" si="2888">(C299-I299)/(H299-I299)</f>
        <v>0.99472127555460832</v>
      </c>
      <c r="AP299" s="40">
        <f t="shared" ref="AP299" si="2889">(N298-I299)/(H299-I299)</f>
        <v>1.1600722306183335</v>
      </c>
      <c r="AQ299" s="25">
        <f t="shared" ref="AQ299" si="2890">LN(M299/L299)</f>
        <v>-2.788739701459137E-4</v>
      </c>
      <c r="AR299" s="25">
        <f t="shared" ref="AR299" si="2891">LN(N299/L299)</f>
        <v>3.7783806079650941E-3</v>
      </c>
      <c r="AS299" s="25">
        <f t="shared" ref="AS299" si="2892">LN(N299/C299)</f>
        <v>1.7026496885766973E-3</v>
      </c>
      <c r="AT299" s="28">
        <f t="shared" ref="AT299" si="2893">+(G299-I299)/(H299-I299)</f>
        <v>0.70345174016030543</v>
      </c>
      <c r="AU299" s="28">
        <f t="shared" ref="AU299" si="2894">+(N299-P299)/(O299-P299)</f>
        <v>0.84857772078821214</v>
      </c>
      <c r="AV299" s="40">
        <f t="shared" ref="AV299" si="2895">+(N299-V299)/(U299-V299)</f>
        <v>0.91541152322858099</v>
      </c>
      <c r="AW299" s="25">
        <f t="shared" ref="AW299" si="2896">LN(N299/C299)</f>
        <v>1.7026496885766973E-3</v>
      </c>
      <c r="AX299" s="28">
        <f t="shared" ref="AX299" si="2897">(N299-L299)/(U299-V299)</f>
        <v>0.39361233975440091</v>
      </c>
      <c r="AY299" s="25">
        <f t="shared" ref="AY299" si="2898">LN(G299/I299)</f>
        <v>5.0309861725030018E-3</v>
      </c>
      <c r="AZ299" s="25">
        <f t="shared" ref="AZ299" si="2899">LN(N299/P299)</f>
        <v>4.5521646062027816E-3</v>
      </c>
      <c r="BA299" s="25">
        <f t="shared" ref="BA299" si="2900">AV298</f>
        <v>0.53054917035291593</v>
      </c>
      <c r="BB299" s="25">
        <f t="shared" ref="BB299" si="2901">AR298</f>
        <v>4.8908609079469107E-3</v>
      </c>
      <c r="BC299" s="25">
        <f t="shared" ref="BC299" si="2902">AS298</f>
        <v>9.6197750496056461E-4</v>
      </c>
      <c r="BD299" s="39">
        <f t="shared" ref="BD299" si="2903">IF(AR298&lt;0,1,0)</f>
        <v>0</v>
      </c>
      <c r="BE299" t="str">
        <f t="shared" ref="BE299" si="2904">IF(B299=2,IF(AV298&lt;0.226,IF(AND(ABS(AA299)&lt;0.03,AO299&lt;0.8),IF(AND(AT299&lt;0.5 &amp; Q298&lt;14),2,1),0),IF(AV298&lt;0.8,IF(AND(AT299&gt;0.2,AK299&gt;-0.03,AA299&gt;-0.01),1,0),0)),"")</f>
        <v/>
      </c>
      <c r="BF299" t="str">
        <f t="shared" ref="BF299" si="2905">IF(B299=2,IF(AV298&lt;0.226,IF(AND(ABS(AA299)&lt;0.03,AO299&lt;0.8),IF(AND(AT299&lt;0.5 &amp; Q298&lt;14),2,1),0),IF(AV298&lt;0.8,IF(AND(AT299&gt;0.2,AK299&gt;-0.03,AA299&gt;-0.01),1,0),0)),"")</f>
        <v/>
      </c>
      <c r="BG299" t="str">
        <f t="shared" ref="BG299" si="2906">IF(B299=3,IF(AV298&lt;0.85,IF(AND(K299&gt;942,AT299&gt;0.9),0.25,1)*IF(AR298&lt;-0.004,1,0.5),0),"")</f>
        <v/>
      </c>
      <c r="BH299">
        <f t="shared" ref="BH299" si="2907">IF(B299=4,IF(AV298&lt;0.6,IF(AQ299&gt;=0,IF(K299&lt;1018,2,1),0),IF(AV298&gt;0.85,IF(AQ299&lt;=0,-0.5,0),0)),"")</f>
        <v>0</v>
      </c>
      <c r="BI299" t="str">
        <f t="shared" ref="BI299" si="2908">IF(B299=5,IF(AV298&lt;0.4,IF(AQ299&gt; -0.004,1,0),IF(AV298&lt;0.95,IF(AND(AO299&lt;0.85,AT299&lt;0.95,AQ299&gt;0,K299&lt;1115),0.5,0),0)),"")</f>
        <v/>
      </c>
      <c r="BJ299" s="25" t="str">
        <f t="shared" ref="BJ299" si="2909">IF(MAX(BE299:BI299)=0,"",MAX(BE299:BI299)*AR299)</f>
        <v/>
      </c>
    </row>
    <row r="300" spans="1:62" x14ac:dyDescent="0.25">
      <c r="A300" s="1">
        <v>42944</v>
      </c>
      <c r="B300" s="41">
        <f t="shared" si="291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95"/>
        <v>3216.5595199999998</v>
      </c>
      <c r="T300" t="str">
        <f t="shared" ref="T300" si="2910">IF(AVERAGE(N299)&lt;S299,"熊",IF(AVERAGE(N299)&gt;S299,"牛",""))</f>
        <v>牛</v>
      </c>
      <c r="U300">
        <f t="shared" ref="U300" si="2911">MAX(H300,O300)</f>
        <v>3256.2015999999999</v>
      </c>
      <c r="V300">
        <f t="shared" ref="V300" si="2912">MIN(I300,P300)</f>
        <v>3233.0630000000001</v>
      </c>
      <c r="W300" s="40">
        <f t="shared" ref="W300" si="2913">LN(U300/V300)</f>
        <v>7.1313775870247634E-3</v>
      </c>
      <c r="X300">
        <f t="shared" ref="X300" si="2914">IF(U300=H300,J300,Q300)</f>
        <v>1424</v>
      </c>
      <c r="Y300">
        <f t="shared" ref="Y300" si="2915">IF(V300=I300,K300,R300)</f>
        <v>944</v>
      </c>
      <c r="Z300" s="25">
        <f t="shared" ref="Z300" si="2916">(U300-V300)/(C300)</f>
        <v>7.1411623478845852E-3</v>
      </c>
      <c r="AA300" s="25">
        <f t="shared" ref="AA300" si="2917">LN(C300/N299)</f>
        <v>-2.8106801720033741E-3</v>
      </c>
      <c r="AB300" s="25">
        <f t="shared" ref="AB300" si="2918">LN(N300/U300)</f>
        <v>-6.3787890660278875E-4</v>
      </c>
      <c r="AC300" s="25">
        <f t="shared" ref="AC300" si="2919">LN(N300/V300)</f>
        <v>6.493498680422042E-3</v>
      </c>
      <c r="AD300" s="25">
        <f t="shared" ref="AD300" si="2920">LN(U300/C300)</f>
        <v>4.9347009700656339E-3</v>
      </c>
      <c r="AE300" s="25">
        <f t="shared" ref="AE300" si="2921">LN(V300/C300)</f>
        <v>-2.1966766169591407E-3</v>
      </c>
      <c r="AF300" s="25">
        <f t="shared" ref="AF300" si="2922">LN(N300/C300)</f>
        <v>4.2968220634627659E-3</v>
      </c>
      <c r="AG300" s="25">
        <f t="shared" ref="AG300" si="2923">LN(N300/N299)</f>
        <v>1.4861418914595261E-3</v>
      </c>
      <c r="AH300" s="25">
        <f t="shared" ref="AH300" si="2924">LN(D300/C300)</f>
        <v>4.0248840597176642E-3</v>
      </c>
      <c r="AI300" s="25">
        <f t="shared" ref="AI300" si="2925">LN(E300/C300)</f>
        <v>4.0248840597176642E-3</v>
      </c>
      <c r="AJ300" s="25">
        <f t="shared" ref="AJ300" si="2926">LN(F300/C300)</f>
        <v>4.0248840597176642E-3</v>
      </c>
      <c r="AK300" s="25">
        <f t="shared" ref="AK300" si="2927">+LN(G300/C300)</f>
        <v>2.5161111545078637E-3</v>
      </c>
      <c r="AL300" s="25">
        <f t="shared" ref="AL300" si="2928">LN(H300/I300)</f>
        <v>6.2826671126112394E-3</v>
      </c>
      <c r="AM300" s="25">
        <f t="shared" ref="AM300" si="2929">LN(O300/P300)</f>
        <v>3.1157126930378156E-3</v>
      </c>
      <c r="AN300" s="25">
        <f t="shared" ref="AN300" si="2930">LN(L300/G300)</f>
        <v>0</v>
      </c>
      <c r="AO300" s="40">
        <f t="shared" ref="AO300" si="2931">(C300-I300)/(H300-I300)</f>
        <v>0.34892668898027246</v>
      </c>
      <c r="AP300" s="40">
        <f t="shared" ref="AP300" si="2932">(N299-I300)/(H300-I300)</f>
        <v>0.79650278265820451</v>
      </c>
      <c r="AQ300" s="25">
        <f t="shared" ref="AQ300" si="2933">LN(M300/L300)</f>
        <v>-1.8398805804392107E-4</v>
      </c>
      <c r="AR300" s="25">
        <f t="shared" ref="AR300" si="2934">LN(N300/L300)</f>
        <v>1.7807109089550367E-3</v>
      </c>
      <c r="AS300" s="25">
        <f t="shared" ref="AS300" si="2935">LN(N300/C300)</f>
        <v>4.2968220634627659E-3</v>
      </c>
      <c r="AT300" s="28">
        <f t="shared" ref="AT300" si="2936">+(G300-I300)/(H300-I300)</f>
        <v>0.74953622363346517</v>
      </c>
      <c r="AU300" s="28">
        <f t="shared" ref="AU300" si="2937">+(N300-P300)/(O300-P300)</f>
        <v>0.7950165850576556</v>
      </c>
      <c r="AV300" s="40">
        <f t="shared" ref="AV300" si="2938">+(N300-V300)/(U300-V300)</f>
        <v>0.91026250507809714</v>
      </c>
      <c r="AW300" s="25">
        <f t="shared" ref="AW300" si="2939">LN(N300/C300)</f>
        <v>4.2968220634627659E-3</v>
      </c>
      <c r="AX300" s="28">
        <f t="shared" ref="AX300" si="2940">(N300-L300)/(U300-V300)</f>
        <v>0.25020960645846851</v>
      </c>
      <c r="AY300" s="25">
        <f t="shared" ref="AY300" si="2941">LN(G300/I300)</f>
        <v>4.7127877714669541E-3</v>
      </c>
      <c r="AZ300" s="25">
        <f t="shared" ref="AZ300" si="2942">LN(N300/P300)</f>
        <v>2.4778337864351857E-3</v>
      </c>
      <c r="BA300" s="25">
        <f t="shared" ref="BA300" si="2943">AV299</f>
        <v>0.91541152322858099</v>
      </c>
      <c r="BB300" s="25">
        <f t="shared" ref="BB300" si="2944">AR299</f>
        <v>3.7783806079650941E-3</v>
      </c>
      <c r="BC300" s="25">
        <f t="shared" ref="BC300" si="2945">AS299</f>
        <v>1.7026496885766973E-3</v>
      </c>
      <c r="BD300" s="39">
        <f t="shared" ref="BD300" si="2946">IF(AR299&lt;0,1,0)</f>
        <v>0</v>
      </c>
      <c r="BE300" t="str">
        <f t="shared" ref="BE300" si="2947">IF(B300=2,IF(AV299&lt;0.226,IF(AND(ABS(AA300)&lt;0.03,AO300&lt;0.8),IF(AND(AT300&lt;0.5 &amp; Q299&lt;14),2,1),0),IF(AV299&lt;0.8,IF(AND(AT300&gt;0.2,AK300&gt;-0.03,AA300&gt;-0.01),1,0),0)),"")</f>
        <v/>
      </c>
      <c r="BF300" t="str">
        <f t="shared" ref="BF300" si="2948">IF(B300=2,IF(AV299&lt;0.226,IF(AND(ABS(AA300)&lt;0.03,AO300&lt;0.8),IF(AND(AT300&lt;0.5 &amp; Q299&lt;14),2,1),0),IF(AV299&lt;0.8,IF(AND(AT300&gt;0.2,AK300&gt;-0.03,AA300&gt;-0.01),1,0),0)),"")</f>
        <v/>
      </c>
      <c r="BG300" t="str">
        <f t="shared" ref="BG300" si="2949">IF(B300=3,IF(AV299&lt;0.85,IF(AND(K300&gt;942,AT300&gt;0.9),0.25,1)*IF(AR299&lt;-0.004,1,0.5),0),"")</f>
        <v/>
      </c>
      <c r="BH300" t="str">
        <f t="shared" ref="BH300" si="2950">IF(B300=4,IF(AV299&lt;0.6,IF(AQ300&gt;=0,IF(K300&lt;1018,2,1),0),IF(AV299&gt;0.85,IF(AQ300&lt;=0,-0.5,0),0)),"")</f>
        <v/>
      </c>
      <c r="BI300">
        <f t="shared" ref="BI300" si="2951">IF(B300=5,IF(AV299&lt;0.4,IF(AQ300&gt; -0.004,1,0),IF(AV299&lt;0.95,IF(AND(AO300&lt;0.85,AT300&lt;0.95,AQ300&gt;0,K300&lt;1115),0.5,0),0)),"")</f>
        <v>0</v>
      </c>
      <c r="BJ300" s="25" t="str">
        <f t="shared" ref="BJ300" si="2952">IF(MAX(BE300:BI300)=0,"",MAX(BE300:BI300)*AR300)</f>
        <v/>
      </c>
    </row>
    <row r="301" spans="1:62" x14ac:dyDescent="0.25">
      <c r="A301" s="1">
        <v>42947</v>
      </c>
      <c r="B301" s="41">
        <f t="shared" si="291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95"/>
        <v>3219.7125799999994</v>
      </c>
      <c r="T301" t="str">
        <f t="shared" ref="T301" si="2953">IF(AVERAGE(N300)&lt;S300,"熊",IF(AVERAGE(N300)&gt;S300,"牛",""))</f>
        <v>牛</v>
      </c>
      <c r="U301">
        <f t="shared" ref="U301" si="2954">MAX(H301,O301)</f>
        <v>3276.9461000000001</v>
      </c>
      <c r="V301">
        <f t="shared" ref="V301" si="2955">MIN(I301,P301)</f>
        <v>3251.1941000000002</v>
      </c>
      <c r="W301" s="40">
        <f t="shared" ref="W301" si="2956">LN(U301/V301)</f>
        <v>7.8895773649457889E-3</v>
      </c>
      <c r="X301">
        <f t="shared" ref="X301" si="2957">IF(U301=H301,J301,Q301)</f>
        <v>1313</v>
      </c>
      <c r="Y301">
        <f t="shared" ref="Y301" si="2958">IF(V301=I301,K301,R301)</f>
        <v>951</v>
      </c>
      <c r="Z301" s="25">
        <f t="shared" ref="Z301" si="2959">(U301-V301)/(C301)</f>
        <v>7.916988688869862E-3</v>
      </c>
      <c r="AA301" s="25">
        <f t="shared" ref="AA301" si="2960">LN(C301/N300)</f>
        <v>-4.221072564565555E-4</v>
      </c>
      <c r="AB301" s="25">
        <f t="shared" ref="AB301" si="2961">LN(N301/U301)</f>
        <v>-8.5888148071079705E-4</v>
      </c>
      <c r="AC301" s="25">
        <f t="shared" ref="AC301" si="2962">LN(N301/V301)</f>
        <v>7.0306958842350168E-3</v>
      </c>
      <c r="AD301" s="25">
        <f t="shared" ref="AD301" si="2963">LN(U301/C301)</f>
        <v>7.4105450882972603E-3</v>
      </c>
      <c r="AE301" s="25">
        <f t="shared" ref="AE301" si="2964">LN(V301/C301)</f>
        <v>-4.7903227664846223E-4</v>
      </c>
      <c r="AF301" s="25">
        <f t="shared" ref="AF301" si="2965">LN(N301/C301)</f>
        <v>6.5516636075864509E-3</v>
      </c>
      <c r="AG301" s="25">
        <f t="shared" ref="AG301" si="2966">LN(N301/N300)</f>
        <v>6.1295563511300022E-3</v>
      </c>
      <c r="AH301" s="25">
        <f t="shared" ref="AH301" si="2967">LN(D301/C301)</f>
        <v>6.8039217048627087E-4</v>
      </c>
      <c r="AI301" s="25">
        <f t="shared" ref="AI301" si="2968">LN(E301/C301)</f>
        <v>1.2974432636411772E-3</v>
      </c>
      <c r="AJ301" s="25">
        <f t="shared" ref="AJ301" si="2969">LN(F301/C301)</f>
        <v>2.2089475482465486E-3</v>
      </c>
      <c r="AK301" s="25">
        <f t="shared" ref="AK301" si="2970">+LN(G301/C301)</f>
        <v>5.9729613198234348E-3</v>
      </c>
      <c r="AL301" s="25">
        <f t="shared" ref="AL301" si="2971">LN(H301/I301)</f>
        <v>6.4568526435384854E-3</v>
      </c>
      <c r="AM301" s="25">
        <f t="shared" ref="AM301" si="2972">LN(O301/P301)</f>
        <v>2.5464304559924878E-3</v>
      </c>
      <c r="AN301" s="25">
        <f t="shared" ref="AN301" si="2973">LN(L301/G301)</f>
        <v>0</v>
      </c>
      <c r="AO301" s="40">
        <f t="shared" ref="AO301" si="2974">(C301-I301)/(H301-I301)</f>
        <v>7.3968205732087441E-2</v>
      </c>
      <c r="AP301" s="40">
        <f t="shared" ref="AP301" si="2975">(N300-I301)/(H301-I301)</f>
        <v>0.13917589409506986</v>
      </c>
      <c r="AQ301" s="25">
        <f t="shared" ref="AQ301" si="2976">LN(M301/L301)</f>
        <v>4.6055715641145654E-4</v>
      </c>
      <c r="AR301" s="25">
        <f t="shared" ref="AR301" si="2977">LN(N301/L301)</f>
        <v>5.7870228776291577E-4</v>
      </c>
      <c r="AS301" s="25">
        <f t="shared" ref="AS301" si="2978">LN(N301/C301)</f>
        <v>6.5516636075864509E-3</v>
      </c>
      <c r="AT301" s="28">
        <f t="shared" ref="AT301" si="2979">+(G301-I301)/(H301-I301)</f>
        <v>0.99924502858445829</v>
      </c>
      <c r="AU301" s="28">
        <f t="shared" ref="AU301" si="2980">+(N301-P301)/(O301-P301)</f>
        <v>0.66242695496703519</v>
      </c>
      <c r="AV301" s="40">
        <f t="shared" ref="AV301" si="2981">+(N301-V301)/(U301-V301)</f>
        <v>0.89075411618514055</v>
      </c>
      <c r="AW301" s="25">
        <f t="shared" ref="AW301" si="2982">LN(N301/C301)</f>
        <v>6.5516636075864509E-3</v>
      </c>
      <c r="AX301" s="28">
        <f t="shared" ref="AX301" si="2983">(N301-L301)/(U301-V301)</f>
        <v>7.3555452003717436E-2</v>
      </c>
      <c r="AY301" s="25">
        <f t="shared" ref="AY301" si="2984">LN(G301/I301)</f>
        <v>6.4519935964720701E-3</v>
      </c>
      <c r="AZ301" s="25">
        <f t="shared" ref="AZ301" si="2985">LN(N301/P301)</f>
        <v>1.6875489752817933E-3</v>
      </c>
      <c r="BA301" s="25">
        <f t="shared" ref="BA301" si="2986">AV300</f>
        <v>0.91026250507809714</v>
      </c>
      <c r="BB301" s="25">
        <f t="shared" ref="BB301" si="2987">AR300</f>
        <v>1.7807109089550367E-3</v>
      </c>
      <c r="BC301" s="25">
        <f t="shared" ref="BC301" si="2988">AS300</f>
        <v>4.2968220634627659E-3</v>
      </c>
      <c r="BD301" s="39">
        <f t="shared" ref="BD301" si="2989">IF(AR300&lt;0,1,0)</f>
        <v>0</v>
      </c>
      <c r="BE301" t="str">
        <f t="shared" ref="BE301" si="2990">IF(B301=2,IF(AV300&lt;0.226,IF(AND(ABS(AA301)&lt;0.03,AO301&lt;0.8),IF(AND(AT301&lt;0.5 &amp; Q300&lt;14),2,1),0),IF(AV300&lt;0.8,IF(AND(AT301&gt;0.2,AK301&gt;-0.03,AA301&gt;-0.01),1,0),0)),"")</f>
        <v/>
      </c>
      <c r="BF301" t="str">
        <f t="shared" ref="BF301" si="2991">IF(B301=2,IF(AV300&lt;0.226,IF(AND(ABS(AA301)&lt;0.03,AO301&lt;0.8),IF(AND(AT301&lt;0.5 &amp; Q300&lt;14),2,1),0),IF(AV300&lt;0.8,IF(AND(AT301&gt;0.2,AK301&gt;-0.03,AA301&gt;-0.01),1,0),0)),"")</f>
        <v/>
      </c>
      <c r="BG301" t="str">
        <f t="shared" ref="BG301" si="2992">IF(B301=3,IF(AV300&lt;0.85,IF(AND(K301&gt;942,AT301&gt;0.9),0.25,1)*IF(AR300&lt;-0.004,1,0.5),0),"")</f>
        <v/>
      </c>
      <c r="BH301" t="str">
        <f t="shared" ref="BH301" si="2993">IF(B301=4,IF(AV300&lt;0.6,IF(AQ301&gt;=0,IF(K301&lt;1018,2,1),0),IF(AV300&gt;0.85,IF(AQ301&lt;=0,-0.5,0),0)),"")</f>
        <v/>
      </c>
      <c r="BI301" t="str">
        <f t="shared" ref="BI301" si="2994">IF(B301=5,IF(AV300&lt;0.4,IF(AQ301&gt; -0.004,1,0),IF(AV300&lt;0.95,IF(AND(AO301&lt;0.85,AT301&lt;0.95,AQ301&gt;0,K301&lt;1115),0.5,0),0)),"")</f>
        <v/>
      </c>
      <c r="BJ301" s="25" t="str">
        <f t="shared" ref="BJ301" si="2995">IF(MAX(BE301:BI301)=0,"",MAX(BE301:BI301)*AR301)</f>
        <v/>
      </c>
    </row>
    <row r="302" spans="1:62" x14ac:dyDescent="0.25">
      <c r="A302" s="1">
        <v>42948</v>
      </c>
      <c r="B302" s="41">
        <f t="shared" ref="B302:B329" si="2996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95"/>
        <v>3223.6797950000005</v>
      </c>
      <c r="T302" t="str">
        <f t="shared" ref="T302" si="2997">IF(AVERAGE(N301)&lt;S301,"熊",IF(AVERAGE(N301)&gt;S301,"牛",""))</f>
        <v>牛</v>
      </c>
      <c r="U302">
        <f t="shared" ref="U302" si="2998">MAX(H302,O302)</f>
        <v>3292.5009</v>
      </c>
      <c r="V302">
        <f t="shared" ref="V302" si="2999">MIN(I302,P302)</f>
        <v>3273.6570999999999</v>
      </c>
      <c r="W302" s="40">
        <f t="shared" ref="W302" si="3000">LN(U302/V302)</f>
        <v>5.739688789860746E-3</v>
      </c>
      <c r="X302">
        <f t="shared" ref="X302" si="3001">IF(U302=H302,J302,Q302)</f>
        <v>1459</v>
      </c>
      <c r="Y302">
        <f t="shared" ref="Y302" si="3002">IF(V302=I302,K302,R302)</f>
        <v>934</v>
      </c>
      <c r="Z302" s="25">
        <f t="shared" ref="Z302" si="3003">(U302-V302)/(C302)</f>
        <v>5.7549417544177145E-3</v>
      </c>
      <c r="AA302" s="25">
        <f t="shared" ref="AA302" si="3004">LN(C302/N301)</f>
        <v>7.1985936721633931E-5</v>
      </c>
      <c r="AB302" s="25">
        <f t="shared" ref="AB302" si="3005">LN(N302/U302)</f>
        <v>-6.566652681219145E-5</v>
      </c>
      <c r="AC302" s="25">
        <f t="shared" ref="AC302" si="3006">LN(N302/V302)</f>
        <v>5.6740222630484892E-3</v>
      </c>
      <c r="AD302" s="25">
        <f t="shared" ref="AD302" si="3007">LN(U302/C302)</f>
        <v>5.5224019170668597E-3</v>
      </c>
      <c r="AE302" s="25">
        <f t="shared" ref="AE302" si="3008">LN(V302/C302)</f>
        <v>-2.1728687279392038E-4</v>
      </c>
      <c r="AF302" s="25">
        <f t="shared" ref="AF302" si="3009">LN(N302/C302)</f>
        <v>5.4567353902546904E-3</v>
      </c>
      <c r="AG302" s="25">
        <f t="shared" ref="AG302" si="3010">LN(N302/N301)</f>
        <v>5.5287213269763344E-3</v>
      </c>
      <c r="AH302" s="25">
        <f t="shared" ref="AH302" si="3011">LN(D302/C302)</f>
        <v>1.9510255993302589E-4</v>
      </c>
      <c r="AI302" s="25">
        <f t="shared" ref="AI302" si="3012">LN(E302/C302)</f>
        <v>1.8148417736365969E-4</v>
      </c>
      <c r="AJ302" s="25">
        <f t="shared" ref="AJ302" si="3013">LN(F302/C302)</f>
        <v>2.2775082897946112E-3</v>
      </c>
      <c r="AK302" s="25">
        <f t="shared" ref="AK302" si="3014">+LN(G302/C302)</f>
        <v>3.6401765749613261E-3</v>
      </c>
      <c r="AL302" s="25">
        <f t="shared" ref="AL302" si="3015">LN(H302/I302)</f>
        <v>4.5247068349641836E-3</v>
      </c>
      <c r="AM302" s="25">
        <f t="shared" ref="AM302" si="3016">LN(O302/P302)</f>
        <v>5.4012561232392097E-3</v>
      </c>
      <c r="AN302" s="25">
        <f t="shared" ref="AN302" si="3017">LN(L302/G302)</f>
        <v>0</v>
      </c>
      <c r="AO302" s="40">
        <f t="shared" ref="AO302" si="3018">(C302-I302)/(H302-I302)</f>
        <v>4.7918954054663405E-2</v>
      </c>
      <c r="AP302" s="40">
        <f t="shared" ref="AP302" si="3019">(N301-I302)/(H302-I302)</f>
        <v>3.2042516789143972E-2</v>
      </c>
      <c r="AQ302" s="25">
        <f t="shared" ref="AQ302" si="3020">LN(M302/L302)</f>
        <v>2.3007967150157698E-4</v>
      </c>
      <c r="AR302" s="25">
        <f t="shared" ref="AR302" si="3021">LN(N302/L302)</f>
        <v>1.8165588152931668E-3</v>
      </c>
      <c r="AS302" s="25">
        <f t="shared" ref="AS302" si="3022">LN(N302/C302)</f>
        <v>5.4567353902546904E-3</v>
      </c>
      <c r="AT302" s="28">
        <f t="shared" ref="AT302" si="3023">+(G302-I302)/(H302-I302)</f>
        <v>0.85224876902038438</v>
      </c>
      <c r="AU302" s="28">
        <f t="shared" ref="AU302" si="3024">+(N302-P302)/(O302-P302)</f>
        <v>0.98780989755127557</v>
      </c>
      <c r="AV302" s="40">
        <f t="shared" ref="AV302" si="3025">+(N302-V302)/(U302-V302)</f>
        <v>0.98852673027734095</v>
      </c>
      <c r="AW302" s="25">
        <f t="shared" ref="AW302" si="3026">LN(N302/C302)</f>
        <v>5.4567353902546904E-3</v>
      </c>
      <c r="AX302" s="28">
        <f t="shared" ref="AX302" si="3027">(N302-L302)/(U302-V302)</f>
        <v>0.31709103259429</v>
      </c>
      <c r="AY302" s="25">
        <f t="shared" ref="AY302" si="3028">LN(G302/I302)</f>
        <v>3.8574634477552181E-3</v>
      </c>
      <c r="AZ302" s="25">
        <f t="shared" ref="AZ302" si="3029">LN(N302/P302)</f>
        <v>5.335589596427031E-3</v>
      </c>
      <c r="BA302" s="25">
        <f t="shared" ref="BA302" si="3030">AV301</f>
        <v>0.89075411618514055</v>
      </c>
      <c r="BB302" s="25">
        <f t="shared" ref="BB302" si="3031">AR301</f>
        <v>5.7870228776291577E-4</v>
      </c>
      <c r="BC302" s="25">
        <f t="shared" ref="BC302" si="3032">AS301</f>
        <v>6.5516636075864509E-3</v>
      </c>
      <c r="BD302" s="39">
        <f t="shared" ref="BD302" si="3033">IF(AR301&lt;0,1,0)</f>
        <v>0</v>
      </c>
      <c r="BE302">
        <f t="shared" ref="BE302" si="3034">IF(B302=2,IF(AV301&lt;0.226,IF(AND(ABS(AA302)&lt;0.03,AO302&lt;0.8),IF(AND(AT302&lt;0.5 &amp; Q301&lt;14),2,1),0),IF(AV301&lt;0.8,IF(AND(AT302&gt;0.2,AK302&gt;-0.03,AA302&gt;-0.01),1,0),0)),"")</f>
        <v>0</v>
      </c>
      <c r="BF302">
        <f t="shared" ref="BF302" si="3035">IF(B302=2,IF(AV301&lt;0.226,IF(AND(ABS(AA302)&lt;0.03,AO302&lt;0.8),IF(AND(AT302&lt;0.5 &amp; Q301&lt;14),2,1),0),IF(AV301&lt;0.8,IF(AND(AT302&gt;0.2,AK302&gt;-0.03,AA302&gt;-0.01),1,0),0)),"")</f>
        <v>0</v>
      </c>
      <c r="BG302" t="str">
        <f t="shared" ref="BG302" si="3036">IF(B302=3,IF(AV301&lt;0.85,IF(AND(K302&gt;942,AT302&gt;0.9),0.25,1)*IF(AR301&lt;-0.004,1,0.5),0),"")</f>
        <v/>
      </c>
      <c r="BH302" t="str">
        <f t="shared" ref="BH302" si="3037">IF(B302=4,IF(AV301&lt;0.6,IF(AQ302&gt;=0,IF(K302&lt;1018,2,1),0),IF(AV301&gt;0.85,IF(AQ302&lt;=0,-0.5,0),0)),"")</f>
        <v/>
      </c>
      <c r="BI302" t="str">
        <f t="shared" ref="BI302" si="3038">IF(B302=5,IF(AV301&lt;0.4,IF(AQ302&gt; -0.004,1,0),IF(AV301&lt;0.95,IF(AND(AO302&lt;0.85,AT302&lt;0.95,AQ302&gt;0,K302&lt;1115),0.5,0),0)),"")</f>
        <v/>
      </c>
      <c r="BJ302" s="25" t="str">
        <f t="shared" ref="BJ302" si="3039">IF(MAX(BE302:BI302)=0,"",MAX(BE302:BI302)*AR302)</f>
        <v/>
      </c>
    </row>
    <row r="303" spans="1:62" x14ac:dyDescent="0.25">
      <c r="A303" s="1">
        <v>42949</v>
      </c>
      <c r="B303" s="41">
        <f t="shared" si="2996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95"/>
        <v>3229.1538350000001</v>
      </c>
      <c r="T303" t="str">
        <f t="shared" ref="T303" si="3040">IF(AVERAGE(N302)&lt;S302,"熊",IF(AVERAGE(N302)&gt;S302,"牛",""))</f>
        <v>牛</v>
      </c>
      <c r="U303">
        <f t="shared" ref="U303" si="3041">MAX(H303,O303)</f>
        <v>3305.0621999999998</v>
      </c>
      <c r="V303">
        <f t="shared" ref="V303" si="3042">MIN(I303,P303)</f>
        <v>3282.3346000000001</v>
      </c>
      <c r="W303" s="40">
        <f t="shared" ref="W303" si="3043">LN(U303/V303)</f>
        <v>6.9003555944816362E-3</v>
      </c>
      <c r="X303">
        <f t="shared" ref="X303" si="3044">IF(U303=H303,J303,Q303)</f>
        <v>1323</v>
      </c>
      <c r="Y303">
        <f t="shared" ref="Y303" si="3045">IF(V303=I303,K303,R303)</f>
        <v>1023</v>
      </c>
      <c r="Z303" s="25">
        <f t="shared" ref="Z303" si="3046">(U303-V303)/(C303)</f>
        <v>6.9111976661342311E-3</v>
      </c>
      <c r="AA303" s="25">
        <f t="shared" ref="AA303" si="3047">LN(C303/N302)</f>
        <v>-1.1446628659891147E-3</v>
      </c>
      <c r="AB303" s="25">
        <f t="shared" ref="AB303" si="3048">LN(N303/U303)</f>
        <v>-5.7795869432086472E-3</v>
      </c>
      <c r="AC303" s="25">
        <f t="shared" ref="AC303" si="3049">LN(N303/V303)</f>
        <v>1.1207686512731542E-3</v>
      </c>
      <c r="AD303" s="25">
        <f t="shared" ref="AD303" si="3050">LN(U303/C303)</f>
        <v>5.0181945053192371E-3</v>
      </c>
      <c r="AE303" s="25">
        <f t="shared" ref="AE303" si="3051">LN(V303/C303)</f>
        <v>-1.882161089162483E-3</v>
      </c>
      <c r="AF303" s="25">
        <f t="shared" ref="AF303" si="3052">LN(N303/C303)</f>
        <v>-7.613924378894356E-4</v>
      </c>
      <c r="AG303" s="25">
        <f t="shared" ref="AG303" si="3053">LN(N303/N302)</f>
        <v>-1.9060553038785343E-3</v>
      </c>
      <c r="AH303" s="25">
        <f t="shared" ref="AH303" si="3054">LN(D303/C303)</f>
        <v>-3.162714508869818E-4</v>
      </c>
      <c r="AI303" s="25">
        <f t="shared" ref="AI303" si="3055">LN(E303/C303)</f>
        <v>9.3518151958848074E-4</v>
      </c>
      <c r="AJ303" s="25">
        <f t="shared" ref="AJ303" si="3056">LN(F303/C303)</f>
        <v>1.1595460367438695E-3</v>
      </c>
      <c r="AK303" s="25">
        <f t="shared" ref="AK303" si="3057">+LN(G303/C303)</f>
        <v>1.7904191120995032E-3</v>
      </c>
      <c r="AL303" s="25">
        <f t="shared" ref="AL303" si="3058">LN(H303/I303)</f>
        <v>5.5234582072732769E-3</v>
      </c>
      <c r="AM303" s="25">
        <f t="shared" ref="AM303" si="3059">LN(O303/P303)</f>
        <v>6.7980251331411171E-3</v>
      </c>
      <c r="AN303" s="25">
        <f t="shared" ref="AN303" si="3060">LN(L303/G303)</f>
        <v>0</v>
      </c>
      <c r="AO303" s="40">
        <f t="shared" ref="AO303" si="3061">(C303-I303)/(H303-I303)</f>
        <v>0.34013751375138063</v>
      </c>
      <c r="AP303" s="40">
        <f t="shared" ref="AP303" si="3062">(N302-I303)/(H303-I303)</f>
        <v>0.54731023102310838</v>
      </c>
      <c r="AQ303" s="25">
        <f t="shared" ref="AQ303" si="3063">LN(M303/L303)</f>
        <v>5.9762165119225919E-4</v>
      </c>
      <c r="AR303" s="25">
        <f t="shared" ref="AR303" si="3064">LN(N303/L303)</f>
        <v>-2.551811549988914E-3</v>
      </c>
      <c r="AS303" s="25">
        <f t="shared" ref="AS303" si="3065">LN(N303/C303)</f>
        <v>-7.613924378894356E-4</v>
      </c>
      <c r="AT303" s="28">
        <f t="shared" ref="AT303" si="3066">+(G303-I303)/(H303-I303)</f>
        <v>0.66429042904290048</v>
      </c>
      <c r="AU303" s="28">
        <f t="shared" ref="AU303" si="3067">+(N303-P303)/(O303-P303)</f>
        <v>0.1493812439430727</v>
      </c>
      <c r="AV303" s="40">
        <f t="shared" ref="AV303" si="3068">+(N303-V303)/(U303-V303)</f>
        <v>0.16195286787870858</v>
      </c>
      <c r="AW303" s="25">
        <f t="shared" ref="AW303" si="3069">LN(N303/C303)</f>
        <v>-7.613924378894356E-4</v>
      </c>
      <c r="AX303" s="28">
        <f t="shared" ref="AX303" si="3070">(N303-L303)/(U303-V303)</f>
        <v>-0.36941868037099551</v>
      </c>
      <c r="AY303" s="25">
        <f t="shared" ref="AY303" si="3071">LN(G303/I303)</f>
        <v>3.6725802012618704E-3</v>
      </c>
      <c r="AZ303" s="25">
        <f t="shared" ref="AZ303" si="3072">LN(N303/P303)</f>
        <v>1.0184381899324157E-3</v>
      </c>
      <c r="BA303" s="25">
        <f t="shared" ref="BA303" si="3073">AV302</f>
        <v>0.98852673027734095</v>
      </c>
      <c r="BB303" s="25">
        <f t="shared" ref="BB303" si="3074">AR302</f>
        <v>1.8165588152931668E-3</v>
      </c>
      <c r="BC303" s="25">
        <f t="shared" ref="BC303" si="3075">AS302</f>
        <v>5.4567353902546904E-3</v>
      </c>
      <c r="BD303" s="39">
        <f t="shared" ref="BD303" si="3076">IF(AR302&lt;0,1,0)</f>
        <v>0</v>
      </c>
      <c r="BE303" t="str">
        <f t="shared" ref="BE303" si="3077">IF(B303=2,IF(AV302&lt;0.226,IF(AND(ABS(AA303)&lt;0.03,AO303&lt;0.8),IF(AND(AT303&lt;0.5 &amp; Q302&lt;14),2,1),0),IF(AV302&lt;0.8,IF(AND(AT303&gt;0.2,AK303&gt;-0.03,AA303&gt;-0.01),1,0),0)),"")</f>
        <v/>
      </c>
      <c r="BF303" t="str">
        <f t="shared" ref="BF303" si="3078">IF(B303=2,IF(AV302&lt;0.226,IF(AND(ABS(AA303)&lt;0.03,AO303&lt;0.8),IF(AND(AT303&lt;0.5 &amp; Q302&lt;14),2,1),0),IF(AV302&lt;0.8,IF(AND(AT303&gt;0.2,AK303&gt;-0.03,AA303&gt;-0.01),1,0),0)),"")</f>
        <v/>
      </c>
      <c r="BG303">
        <f t="shared" ref="BG303" si="3079">IF(B303=3,IF(AV302&lt;0.85,IF(AND(K303&gt;942,AT303&gt;0.9),0.25,1)*IF(AR302&lt;-0.004,1,0.5),0),"")</f>
        <v>0</v>
      </c>
      <c r="BH303" t="str">
        <f t="shared" ref="BH303" si="3080">IF(B303=4,IF(AV302&lt;0.6,IF(AQ303&gt;=0,IF(K303&lt;1018,2,1),0),IF(AV302&gt;0.85,IF(AQ303&lt;=0,-0.5,0),0)),"")</f>
        <v/>
      </c>
      <c r="BI303" t="str">
        <f t="shared" ref="BI303" si="3081">IF(B303=5,IF(AV302&lt;0.4,IF(AQ303&gt; -0.004,1,0),IF(AV302&lt;0.95,IF(AND(AO303&lt;0.85,AT303&lt;0.95,AQ303&gt;0,K303&lt;1115),0.5,0),0)),"")</f>
        <v/>
      </c>
      <c r="BJ303" s="25" t="str">
        <f t="shared" ref="BJ303" si="3082">IF(MAX(BE303:BI303)=0,"",MAX(BE303:BI303)*AR303)</f>
        <v/>
      </c>
    </row>
    <row r="304" spans="1:62" x14ac:dyDescent="0.25">
      <c r="A304" s="1">
        <v>42950</v>
      </c>
      <c r="B304" s="41">
        <f t="shared" si="2996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95"/>
        <v>3233.10052</v>
      </c>
      <c r="T304" t="str">
        <f t="shared" ref="T304" si="3083">IF(AVERAGE(N303)&lt;S303,"熊",IF(AVERAGE(N303)&gt;S303,"牛",""))</f>
        <v>牛</v>
      </c>
      <c r="U304">
        <f t="shared" ref="U304" si="3084">MAX(H304,O304)</f>
        <v>3293.0101</v>
      </c>
      <c r="V304">
        <f t="shared" ref="V304" si="3085">MIN(I304,P304)</f>
        <v>3262.3795</v>
      </c>
      <c r="W304" s="40">
        <f t="shared" ref="W304" si="3086">LN(U304/V304)</f>
        <v>9.3452334007769495E-3</v>
      </c>
      <c r="X304">
        <f t="shared" ref="X304" si="3087">IF(U304=H304,J304,Q304)</f>
        <v>939</v>
      </c>
      <c r="Y304">
        <f t="shared" ref="Y304" si="3088">IF(V304=I304,K304,R304)</f>
        <v>1442</v>
      </c>
      <c r="Z304" s="25">
        <f t="shared" ref="Z304" si="3089">(U304-V304)/(C304)</f>
        <v>9.3386362821504254E-3</v>
      </c>
      <c r="AA304" s="25">
        <f t="shared" ref="AA304" si="3090">LN(C304/N303)</f>
        <v>-1.8364301070975207E-3</v>
      </c>
      <c r="AB304" s="25">
        <f t="shared" ref="AB304" si="3091">LN(N304/U304)</f>
        <v>-5.9701820792600968E-3</v>
      </c>
      <c r="AC304" s="25">
        <f t="shared" ref="AC304" si="3092">LN(N304/V304)</f>
        <v>3.375051321516922E-3</v>
      </c>
      <c r="AD304" s="25">
        <f t="shared" ref="AD304" si="3093">LN(U304/C304)</f>
        <v>3.9627944555866877E-3</v>
      </c>
      <c r="AE304" s="25">
        <f t="shared" ref="AE304" si="3094">LN(V304/C304)</f>
        <v>-5.3824389451903121E-3</v>
      </c>
      <c r="AF304" s="25">
        <f t="shared" ref="AF304" si="3095">LN(N304/C304)</f>
        <v>-2.0073876236733658E-3</v>
      </c>
      <c r="AG304" s="25">
        <f t="shared" ref="AG304" si="3096">LN(N304/N303)</f>
        <v>-3.843817730770977E-3</v>
      </c>
      <c r="AH304" s="25">
        <f t="shared" ref="AH304" si="3097">LN(D304/C304)</f>
        <v>5.3854621593864629E-4</v>
      </c>
      <c r="AI304" s="25">
        <f t="shared" ref="AI304" si="3098">LN(E304/C304)</f>
        <v>1.8735564502384337E-3</v>
      </c>
      <c r="AJ304" s="25">
        <f t="shared" ref="AJ304" si="3099">LN(F304/C304)</f>
        <v>3.7556676591413264E-3</v>
      </c>
      <c r="AK304" s="25">
        <f t="shared" ref="AK304" si="3100">+LN(G304/C304)</f>
        <v>-8.5436230696380063E-4</v>
      </c>
      <c r="AL304" s="25">
        <f t="shared" ref="AL304" si="3101">LN(H304/I304)</f>
        <v>5.2499082524636127E-3</v>
      </c>
      <c r="AM304" s="25">
        <f t="shared" ref="AM304" si="3102">LN(O304/P304)</f>
        <v>5.5720254172406704E-3</v>
      </c>
      <c r="AN304" s="25">
        <f t="shared" ref="AN304" si="3103">LN(L304/G304)</f>
        <v>0</v>
      </c>
      <c r="AO304" s="40">
        <f t="shared" ref="AO304" si="3104">(C304-I304)/(H304-I304)</f>
        <v>0.24468325726247331</v>
      </c>
      <c r="AP304" s="40">
        <f t="shared" ref="AP304" si="3105">(N303-I304)/(H304-I304)</f>
        <v>0.5943384736729268</v>
      </c>
      <c r="AQ304" s="25">
        <f t="shared" ref="AQ304" si="3106">LN(M304/L304)</f>
        <v>5.6575239345581609E-4</v>
      </c>
      <c r="AR304" s="25">
        <f t="shared" ref="AR304" si="3107">LN(N304/L304)</f>
        <v>-1.1530253167095898E-3</v>
      </c>
      <c r="AS304" s="25">
        <f t="shared" ref="AS304" si="3108">LN(N304/C304)</f>
        <v>-2.0073876236733658E-3</v>
      </c>
      <c r="AT304" s="28">
        <f t="shared" ref="AT304" si="3109">+(G304-I304)/(H304-I304)</f>
        <v>8.223190103637687E-2</v>
      </c>
      <c r="AU304" s="28">
        <f t="shared" ref="AU304" si="3110">+(N304-P304)/(O304-P304)</f>
        <v>0.60504805582376409</v>
      </c>
      <c r="AV304" s="40">
        <f t="shared" ref="AV304" si="3111">+(N304-V304)/(U304-V304)</f>
        <v>0.36007456595692422</v>
      </c>
      <c r="AW304" s="25">
        <f t="shared" ref="AW304" si="3112">LN(N304/C304)</f>
        <v>-2.0073876236733658E-3</v>
      </c>
      <c r="AX304" s="28">
        <f t="shared" ref="AX304" si="3113">(N304-L304)/(U304-V304)</f>
        <v>-0.12329174093879802</v>
      </c>
      <c r="AY304" s="25">
        <f t="shared" ref="AY304" si="3114">LN(G304/I304)</f>
        <v>4.3275148991326939E-4</v>
      </c>
      <c r="AZ304" s="25">
        <f t="shared" ref="AZ304" si="3115">LN(N304/P304)</f>
        <v>3.375051321516922E-3</v>
      </c>
      <c r="BA304" s="25">
        <f t="shared" ref="BA304" si="3116">AV303</f>
        <v>0.16195286787870858</v>
      </c>
      <c r="BB304" s="25">
        <f t="shared" ref="BB304" si="3117">AR303</f>
        <v>-2.551811549988914E-3</v>
      </c>
      <c r="BC304" s="25">
        <f t="shared" ref="BC304" si="3118">AS303</f>
        <v>-7.613924378894356E-4</v>
      </c>
      <c r="BD304" s="39">
        <f t="shared" ref="BD304" si="3119">IF(AR303&lt;0,1,0)</f>
        <v>1</v>
      </c>
      <c r="BE304" t="str">
        <f t="shared" ref="BE304" si="3120">IF(B304=2,IF(AV303&lt;0.226,IF(AND(ABS(AA304)&lt;0.03,AO304&lt;0.8),IF(AND(AT304&lt;0.5 &amp; Q303&lt;14),2,1),0),IF(AV303&lt;0.8,IF(AND(AT304&gt;0.2,AK304&gt;-0.03,AA304&gt;-0.01),1,0),0)),"")</f>
        <v/>
      </c>
      <c r="BF304" t="str">
        <f t="shared" ref="BF304" si="3121">IF(B304=2,IF(AV303&lt;0.226,IF(AND(ABS(AA304)&lt;0.03,AO304&lt;0.8),IF(AND(AT304&lt;0.5 &amp; Q303&lt;14),2,1),0),IF(AV303&lt;0.8,IF(AND(AT304&gt;0.2,AK304&gt;-0.03,AA304&gt;-0.01),1,0),0)),"")</f>
        <v/>
      </c>
      <c r="BG304" t="str">
        <f t="shared" ref="BG304" si="3122">IF(B304=3,IF(AV303&lt;0.85,IF(AND(K304&gt;942,AT304&gt;0.9),0.25,1)*IF(AR303&lt;-0.004,1,0.5),0),"")</f>
        <v/>
      </c>
      <c r="BH304">
        <f t="shared" ref="BH304" si="3123">IF(B304=4,IF(AV303&lt;0.6,IF(AQ304&gt;=0,IF(K304&lt;1018,2,1),0),IF(AV303&gt;0.85,IF(AQ304&lt;=0,-0.5,0),0)),"")</f>
        <v>1</v>
      </c>
      <c r="BI304" t="str">
        <f t="shared" ref="BI304" si="3124">IF(B304=5,IF(AV303&lt;0.4,IF(AQ304&gt; -0.004,1,0),IF(AV303&lt;0.95,IF(AND(AO304&lt;0.85,AT304&lt;0.95,AQ304&gt;0,K304&lt;1115),0.5,0),0)),"")</f>
        <v/>
      </c>
      <c r="BJ304" s="25">
        <f t="shared" ref="BJ304" si="3125">IF(MAX(BE304:BI304)=0,"",MAX(BE304:BI304)*AR304)</f>
        <v>-1.1530253167095898E-3</v>
      </c>
    </row>
    <row r="305" spans="1:63" x14ac:dyDescent="0.25">
      <c r="A305" s="1">
        <v>42951</v>
      </c>
      <c r="B305" s="41">
        <f t="shared" si="2996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95"/>
        <v>3236.1453750000005</v>
      </c>
      <c r="T305" t="str">
        <f t="shared" ref="T305" si="3126">IF(AVERAGE(N304)&lt;S304,"熊",IF(AVERAGE(N304)&gt;S304,"牛",""))</f>
        <v>牛</v>
      </c>
      <c r="U305">
        <f t="shared" ref="U305" si="3127">MAX(H305,O305)</f>
        <v>3287.0012000000002</v>
      </c>
      <c r="V305">
        <f t="shared" ref="V305" si="3128">MIN(I305,P305)</f>
        <v>3261.317</v>
      </c>
      <c r="W305" s="40">
        <f t="shared" ref="W305" si="3129">LN(U305/V305)</f>
        <v>7.8445582289460355E-3</v>
      </c>
      <c r="X305">
        <f t="shared" ref="X305" si="3130">IF(U305=H305,J305,Q305)</f>
        <v>1324</v>
      </c>
      <c r="Y305">
        <f t="shared" ref="Y305" si="3131">IF(V305=I305,K305,R305)</f>
        <v>1500</v>
      </c>
      <c r="Z305" s="25">
        <f t="shared" ref="Z305" si="3132">(U305-V305)/(C305)</f>
        <v>7.856133428676396E-3</v>
      </c>
      <c r="AA305" s="25">
        <f t="shared" ref="AA305" si="3133">LN(C305/N304)</f>
        <v>-1.2504267816749275E-3</v>
      </c>
      <c r="AB305" s="25">
        <f t="shared" ref="AB305" si="3134">LN(N305/U305)</f>
        <v>-7.8445582289460788E-3</v>
      </c>
      <c r="AC305" s="25">
        <f t="shared" ref="AC305" si="3135">LN(N305/V305)</f>
        <v>0</v>
      </c>
      <c r="AD305" s="25">
        <f t="shared" ref="AD305" si="3136">LN(U305/C305)</f>
        <v>5.3941981159073872E-3</v>
      </c>
      <c r="AE305" s="25">
        <f t="shared" ref="AE305" si="3137">LN(V305/C305)</f>
        <v>-2.4503601130387419E-3</v>
      </c>
      <c r="AF305" s="25">
        <f t="shared" ref="AF305" si="3138">LN(N305/C305)</f>
        <v>-2.4503601130387419E-3</v>
      </c>
      <c r="AG305" s="25">
        <f t="shared" ref="AG305" si="3139">LN(N305/N304)</f>
        <v>-3.700786894713648E-3</v>
      </c>
      <c r="AH305" s="25">
        <f t="shared" ref="AH305" si="3140">LN(D305/C305)</f>
        <v>9.5845606588871365E-4</v>
      </c>
      <c r="AI305" s="25">
        <f t="shared" ref="AI305" si="3141">LN(E305/C305)</f>
        <v>2.6031157158913527E-3</v>
      </c>
      <c r="AJ305" s="25">
        <f t="shared" ref="AJ305" si="3142">LN(F305/C305)</f>
        <v>5.3666514273789244E-4</v>
      </c>
      <c r="AK305" s="25">
        <f t="shared" ref="AK305" si="3143">+LN(G305/C305)</f>
        <v>3.4940679627873598E-3</v>
      </c>
      <c r="AL305" s="25">
        <f t="shared" ref="AL305" si="3144">LN(H305/I305)</f>
        <v>5.2453888023542587E-3</v>
      </c>
      <c r="AM305" s="25">
        <f t="shared" ref="AM305" si="3145">LN(O305/P305)</f>
        <v>7.8445582289460355E-3</v>
      </c>
      <c r="AN305" s="25">
        <f t="shared" ref="AN305" si="3146">LN(L305/G305)</f>
        <v>0</v>
      </c>
      <c r="AO305" s="40">
        <f t="shared" ref="AO305" si="3147">(C305-I305)/(H305-I305)</f>
        <v>0</v>
      </c>
      <c r="AP305" s="40">
        <f t="shared" ref="AP305" si="3148">(N304-I305)/(H305-I305)</f>
        <v>0.23790995643804214</v>
      </c>
      <c r="AQ305" s="25">
        <f t="shared" ref="AQ305" si="3149">LN(M305/L305)</f>
        <v>4.5022092943279362E-4</v>
      </c>
      <c r="AR305" s="25">
        <f t="shared" ref="AR305" si="3150">LN(N305/L305)</f>
        <v>-5.9444280758260597E-3</v>
      </c>
      <c r="AS305" s="25">
        <f t="shared" ref="AS305" si="3151">LN(N305/C305)</f>
        <v>-2.4503601130387419E-3</v>
      </c>
      <c r="AT305" s="28">
        <f t="shared" ref="AT305" si="3152">+(G305-I305)/(H305-I305)</f>
        <v>0.66553835953447837</v>
      </c>
      <c r="AU305" s="28">
        <f t="shared" ref="AU305" si="3153">+(N305-P305)/(O305-P305)</f>
        <v>0</v>
      </c>
      <c r="AV305" s="40">
        <f t="shared" ref="AV305" si="3154">+(N305-V305)/(U305-V305)</f>
        <v>0</v>
      </c>
      <c r="AW305" s="25">
        <f t="shared" ref="AW305" si="3155">LN(N305/C305)</f>
        <v>-2.4503601130387419E-3</v>
      </c>
      <c r="AX305" s="28">
        <f t="shared" ref="AX305" si="3156">(N305-L305)/(U305-V305)</f>
        <v>-0.75705686764624747</v>
      </c>
      <c r="AY305" s="25">
        <f t="shared" ref="AY305" si="3157">LN(G305/I305)</f>
        <v>3.4940679627873598E-3</v>
      </c>
      <c r="AZ305" s="25">
        <f t="shared" ref="AZ305" si="3158">LN(N305/P305)</f>
        <v>0</v>
      </c>
      <c r="BA305" s="25">
        <f t="shared" ref="BA305" si="3159">AV304</f>
        <v>0.36007456595692422</v>
      </c>
      <c r="BB305" s="25">
        <f t="shared" ref="BB305" si="3160">AR304</f>
        <v>-1.1530253167095898E-3</v>
      </c>
      <c r="BC305" s="25">
        <f t="shared" ref="BC305" si="3161">AS304</f>
        <v>-2.0073876236733658E-3</v>
      </c>
      <c r="BD305" s="39">
        <f t="shared" ref="BD305" si="3162">IF(AR304&lt;0,1,0)</f>
        <v>1</v>
      </c>
      <c r="BE305" t="str">
        <f t="shared" ref="BE305" si="3163">IF(B305=2,IF(AV304&lt;0.226,IF(AND(ABS(AA305)&lt;0.03,AO305&lt;0.8),IF(AND(AT305&lt;0.5 &amp; Q304&lt;14),2,1),0),IF(AV304&lt;0.8,IF(AND(AT305&gt;0.2,AK305&gt;-0.03,AA305&gt;-0.01),1,0),0)),"")</f>
        <v/>
      </c>
      <c r="BF305" t="str">
        <f t="shared" ref="BF305" si="3164">IF(B305=2,IF(AV304&lt;0.226,IF(AND(ABS(AA305)&lt;0.03,AO305&lt;0.8),IF(AND(AT305&lt;0.5 &amp; Q304&lt;14),2,1),0),IF(AV304&lt;0.8,IF(AND(AT305&gt;0.2,AK305&gt;-0.03,AA305&gt;-0.01),1,0),0)),"")</f>
        <v/>
      </c>
      <c r="BG305" t="str">
        <f t="shared" ref="BG305" si="3165">IF(B305=3,IF(AV304&lt;0.85,IF(AND(K305&gt;942,AT305&gt;0.9),0.25,1)*IF(AR304&lt;-0.004,1,0.5),0),"")</f>
        <v/>
      </c>
      <c r="BH305" t="str">
        <f t="shared" ref="BH305" si="3166">IF(B305=4,IF(AV304&lt;0.6,IF(AQ305&gt;=0,IF(K305&lt;1018,2,1),0),IF(AV304&gt;0.85,IF(AQ305&lt;=0,-0.5,0),0)),"")</f>
        <v/>
      </c>
      <c r="BI305">
        <f t="shared" ref="BI305" si="3167">IF(B305=5,IF(AV304&lt;0.4,IF(AQ305&gt; -0.004,1,0),IF(AV304&lt;0.95,IF(AND(AO305&lt;0.85,AT305&lt;0.95,AQ305&gt;0,K305&lt;1115),0.5,0),0)),"")</f>
        <v>1</v>
      </c>
      <c r="BJ305" s="25">
        <f t="shared" ref="BJ305" si="3168">IF(MAX(BE305:BI305)=0,"",MAX(BE305:BI305)*AR305)</f>
        <v>-5.9444280758260597E-3</v>
      </c>
    </row>
    <row r="306" spans="1:63" x14ac:dyDescent="0.25">
      <c r="A306" s="1">
        <v>42954</v>
      </c>
      <c r="B306" s="41">
        <f t="shared" si="2996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95"/>
        <v>3238.33059</v>
      </c>
      <c r="T306" t="str">
        <f t="shared" ref="T306" si="3169">IF(AVERAGE(N305)&lt;S305,"熊",IF(AVERAGE(N305)&gt;S305,"牛",""))</f>
        <v>牛</v>
      </c>
      <c r="U306">
        <f t="shared" ref="U306" si="3170">MAX(H306,O306)</f>
        <v>3279.7687999999998</v>
      </c>
      <c r="V306">
        <f t="shared" ref="V306" si="3171">MIN(I306,P306)</f>
        <v>3243.7152999999998</v>
      </c>
      <c r="W306" s="40">
        <f t="shared" ref="W306" si="3172">LN(U306/V306)</f>
        <v>1.1053561727132094E-2</v>
      </c>
      <c r="X306">
        <f t="shared" ref="X306" si="3173">IF(U306=H306,J306,Q306)</f>
        <v>1431</v>
      </c>
      <c r="Y306">
        <f t="shared" ref="Y306" si="3174">IF(V306=I306,K306,R306)</f>
        <v>958</v>
      </c>
      <c r="Z306" s="25">
        <f t="shared" ref="Z306" si="3175">(U306-V306)/(C306)</f>
        <v>1.1067265867936282E-2</v>
      </c>
      <c r="AA306" s="25">
        <f t="shared" ref="AA306" si="3176">LN(C306/N305)</f>
        <v>-1.1188856122813849E-3</v>
      </c>
      <c r="AB306" s="25">
        <f t="shared" ref="AB306" si="3177">LN(N306/U306)</f>
        <v>-6.8513273726495598E-5</v>
      </c>
      <c r="AC306" s="25">
        <f t="shared" ref="AC306" si="3178">LN(N306/V306)</f>
        <v>1.09850484534058E-2</v>
      </c>
      <c r="AD306" s="25">
        <f t="shared" ref="AD306" si="3179">LN(U306/C306)</f>
        <v>6.760716191467786E-3</v>
      </c>
      <c r="AE306" s="25">
        <f t="shared" ref="AE306" si="3180">LN(V306/C306)</f>
        <v>-4.2928455356642777E-3</v>
      </c>
      <c r="AF306" s="25">
        <f t="shared" ref="AF306" si="3181">LN(N306/C306)</f>
        <v>6.6922029177413625E-3</v>
      </c>
      <c r="AG306" s="25">
        <f t="shared" ref="AG306" si="3182">LN(N306/N305)</f>
        <v>5.5733173054599147E-3</v>
      </c>
      <c r="AH306" s="25">
        <f t="shared" ref="AH306" si="3183">LN(D306/C306)</f>
        <v>1.1737699083802708E-3</v>
      </c>
      <c r="AI306" s="25">
        <f t="shared" ref="AI306" si="3184">LN(E306/C306)</f>
        <v>1.6504313622535771E-3</v>
      </c>
      <c r="AJ306" s="25">
        <f t="shared" ref="AJ306" si="3185">LN(F306/C306)</f>
        <v>-1.3787445903432327E-3</v>
      </c>
      <c r="AK306" s="25">
        <f t="shared" ref="AK306" si="3186">+LN(G306/C306)</f>
        <v>-3.0504979216491662E-4</v>
      </c>
      <c r="AL306" s="25">
        <f t="shared" ref="AL306" si="3187">LN(H306/I306)</f>
        <v>6.863678524105566E-3</v>
      </c>
      <c r="AM306" s="25">
        <f t="shared" ref="AM306" si="3188">LN(O306/P306)</f>
        <v>7.1974733418655379E-3</v>
      </c>
      <c r="AN306" s="25">
        <f t="shared" ref="AN306" si="3189">LN(L306/G306)</f>
        <v>0</v>
      </c>
      <c r="AO306" s="40">
        <f t="shared" ref="AO306" si="3190">(C306-I306)/(H306-I306)</f>
        <v>0.62463966625486567</v>
      </c>
      <c r="AP306" s="40">
        <f t="shared" ref="AP306" si="3191">(N305-I306)/(H306-I306)</f>
        <v>0.78788651948936139</v>
      </c>
      <c r="AQ306" s="25">
        <f t="shared" ref="AQ306" si="3192">LN(M306/L306)</f>
        <v>1.5977457807070583E-3</v>
      </c>
      <c r="AR306" s="25">
        <f t="shared" ref="AR306" si="3193">LN(N306/L306)</f>
        <v>6.9972527099063887E-3</v>
      </c>
      <c r="AS306" s="25">
        <f t="shared" ref="AS306" si="3194">LN(N306/C306)</f>
        <v>6.6922029177413625E-3</v>
      </c>
      <c r="AT306" s="28">
        <f t="shared" ref="AT306" si="3195">+(G306-I306)/(H306-I306)</f>
        <v>0.58016418685430704</v>
      </c>
      <c r="AU306" s="28">
        <f t="shared" ref="AU306" si="3196">+(N306-P306)/(O306-P306)</f>
        <v>0.99044695658829407</v>
      </c>
      <c r="AV306" s="40">
        <f t="shared" ref="AV306" si="3197">+(N306-V306)/(U306-V306)</f>
        <v>0.99376759537909609</v>
      </c>
      <c r="AW306" s="25">
        <f t="shared" ref="AW306" si="3198">LN(N306/C306)</f>
        <v>6.6922029177413625E-3</v>
      </c>
      <c r="AX306" s="28">
        <f t="shared" ref="AX306" si="3199">(N306-L306)/(U306-V306)</f>
        <v>0.63427129127547255</v>
      </c>
      <c r="AY306" s="25">
        <f t="shared" ref="AY306" si="3200">LN(G306/I306)</f>
        <v>3.9877957434993087E-3</v>
      </c>
      <c r="AZ306" s="25">
        <f t="shared" ref="AZ306" si="3201">LN(N306/P306)</f>
        <v>7.1289600681391065E-3</v>
      </c>
      <c r="BA306" s="25">
        <f t="shared" ref="BA306" si="3202">AV305</f>
        <v>0</v>
      </c>
      <c r="BB306" s="25">
        <f t="shared" ref="BB306" si="3203">AR305</f>
        <v>-5.9444280758260597E-3</v>
      </c>
      <c r="BC306" s="25">
        <f t="shared" ref="BC306" si="3204">AS305</f>
        <v>-2.4503601130387419E-3</v>
      </c>
      <c r="BD306" s="39">
        <f t="shared" ref="BD306" si="3205">IF(AR305&lt;0,1,0)</f>
        <v>1</v>
      </c>
      <c r="BE306" t="str">
        <f t="shared" ref="BE306" si="3206">IF(B306=2,IF(AV305&lt;0.226,IF(AND(ABS(AA306)&lt;0.03,AO306&lt;0.8),IF(AND(AT306&lt;0.5 &amp; Q305&lt;14),2,1),0),IF(AV305&lt;0.8,IF(AND(AT306&gt;0.2,AK306&gt;-0.03,AA306&gt;-0.01),1,0),0)),"")</f>
        <v/>
      </c>
      <c r="BF306" t="str">
        <f t="shared" ref="BF306" si="3207">IF(B306=2,IF(AV305&lt;0.226,IF(AND(ABS(AA306)&lt;0.03,AO306&lt;0.8),IF(AND(AT306&lt;0.5 &amp; Q305&lt;14),2,1),0),IF(AV305&lt;0.8,IF(AND(AT306&gt;0.2,AK306&gt;-0.03,AA306&gt;-0.01),1,0),0)),"")</f>
        <v/>
      </c>
      <c r="BG306" t="str">
        <f t="shared" ref="BG306" si="3208">IF(B306=3,IF(AV305&lt;0.85,IF(AND(K306&gt;942,AT306&gt;0.9),0.25,1)*IF(AR305&lt;-0.004,1,0.5),0),"")</f>
        <v/>
      </c>
      <c r="BH306" t="str">
        <f t="shared" ref="BH306" si="3209">IF(B306=4,IF(AV305&lt;0.6,IF(AQ306&gt;=0,IF(K306&lt;1018,2,1),0),IF(AV305&gt;0.85,IF(AQ306&lt;=0,-0.5,0),0)),"")</f>
        <v/>
      </c>
      <c r="BI306" t="str">
        <f t="shared" ref="BI306" si="3210">IF(B306=5,IF(AV305&lt;0.4,IF(AQ306&gt; -0.004,1,0),IF(AV305&lt;0.95,IF(AND(AO306&lt;0.85,AT306&lt;0.95,AQ306&gt;0,K306&lt;1115),0.5,0),0)),"")</f>
        <v/>
      </c>
      <c r="BJ306" s="25" t="str">
        <f t="shared" ref="BJ306" si="3211">IF(MAX(BE306:BI306)=0,"",MAX(BE306:BI306)*AR306)</f>
        <v/>
      </c>
    </row>
    <row r="307" spans="1:63" x14ac:dyDescent="0.25">
      <c r="A307" s="1">
        <v>42955</v>
      </c>
      <c r="B307" s="41">
        <f t="shared" si="2996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95"/>
        <v>3241.7152200000005</v>
      </c>
      <c r="T307" t="str">
        <f t="shared" ref="T307" si="3212">IF(AVERAGE(N306)&lt;S306,"熊",IF(AVERAGE(N306)&gt;S306,"牛",""))</f>
        <v>牛</v>
      </c>
      <c r="U307">
        <f t="shared" ref="U307" si="3213">MAX(H307,O307)</f>
        <v>3285.1529</v>
      </c>
      <c r="V307">
        <f t="shared" ref="V307" si="3214">MIN(I307,P307)</f>
        <v>3270.1965</v>
      </c>
      <c r="W307" s="40">
        <f t="shared" ref="W307" si="3215">LN(U307/V307)</f>
        <v>4.5631209076140962E-3</v>
      </c>
      <c r="X307">
        <f t="shared" ref="X307" si="3216">IF(U307=H307,J307,Q307)</f>
        <v>1338</v>
      </c>
      <c r="Y307">
        <f t="shared" ref="Y307" si="3217">IF(V307=I307,K307,R307)</f>
        <v>1021</v>
      </c>
      <c r="Z307" s="25">
        <f t="shared" ref="Z307" si="3218">(U307-V307)/(C307)</f>
        <v>4.5637896896202623E-3</v>
      </c>
      <c r="AA307" s="25">
        <f t="shared" ref="AA307" si="3219">LN(C307/N306)</f>
        <v>-7.1846761890934205E-4</v>
      </c>
      <c r="AB307" s="25">
        <f t="shared" ref="AB307" si="3220">LN(N307/U307)</f>
        <v>-6.7182297801165255E-4</v>
      </c>
      <c r="AC307" s="25">
        <f t="shared" ref="AC307" si="3221">LN(N307/V307)</f>
        <v>3.8912979296025002E-3</v>
      </c>
      <c r="AD307" s="25">
        <f t="shared" ref="AD307" si="3222">LN(U307/C307)</f>
        <v>2.4272445403026258E-3</v>
      </c>
      <c r="AE307" s="25">
        <f t="shared" ref="AE307" si="3223">LN(V307/C307)</f>
        <v>-2.1358763673115211E-3</v>
      </c>
      <c r="AF307" s="25">
        <f t="shared" ref="AF307" si="3224">LN(N307/C307)</f>
        <v>1.7554215622909183E-3</v>
      </c>
      <c r="AG307" s="25">
        <f t="shared" ref="AG307" si="3225">LN(N307/N306)</f>
        <v>1.0369539433816044E-3</v>
      </c>
      <c r="AH307" s="25">
        <f t="shared" ref="AH307" si="3226">LN(D307/C307)</f>
        <v>-1.0116220460527968E-3</v>
      </c>
      <c r="AI307" s="25">
        <f t="shared" ref="AI307" si="3227">LN(E307/C307)</f>
        <v>1.4294767808275036E-4</v>
      </c>
      <c r="AJ307" s="25">
        <f t="shared" ref="AJ307" si="3228">LN(F307/C307)</f>
        <v>-1.9189018081334011E-4</v>
      </c>
      <c r="AK307" s="25">
        <f t="shared" ref="AK307" si="3229">+LN(G307/C307)</f>
        <v>-1.26325157155506E-3</v>
      </c>
      <c r="AL307" s="25">
        <f t="shared" ref="AL307" si="3230">LN(H307/I307)</f>
        <v>3.795068767775744E-3</v>
      </c>
      <c r="AM307" s="25">
        <f t="shared" ref="AM307" si="3231">LN(O307/P307)</f>
        <v>4.1273093599345275E-3</v>
      </c>
      <c r="AN307" s="25">
        <f t="shared" ref="AN307" si="3232">LN(L307/G307)</f>
        <v>0</v>
      </c>
      <c r="AO307" s="40">
        <f t="shared" ref="AO307" si="3233">(C307-I307)/(H307-I307)</f>
        <v>0.5623361374274225</v>
      </c>
      <c r="AP307" s="40">
        <f t="shared" ref="AP307" si="3234">(N306-I307)/(H307-I307)</f>
        <v>0.75176529249971424</v>
      </c>
      <c r="AQ307" s="25">
        <f t="shared" ref="AQ307" si="3235">LN(M307/L307)</f>
        <v>-1.2087311222278606E-4</v>
      </c>
      <c r="AR307" s="25">
        <f t="shared" ref="AR307" si="3236">LN(N307/L307)</f>
        <v>3.0186731338459252E-3</v>
      </c>
      <c r="AS307" s="25">
        <f t="shared" ref="AS307" si="3237">LN(N307/C307)</f>
        <v>1.7554215622909183E-3</v>
      </c>
      <c r="AT307" s="28">
        <f t="shared" ref="AT307" si="3238">+(G307-I307)/(H307-I307)</f>
        <v>0.22960061765129902</v>
      </c>
      <c r="AU307" s="28">
        <f t="shared" ref="AU307" si="3239">+(N307-P307)/(O307-P307)</f>
        <v>0.83694358837920646</v>
      </c>
      <c r="AV307" s="40">
        <f t="shared" ref="AV307" si="3240">+(N307-V307)/(U307-V307)</f>
        <v>0.85248455510685572</v>
      </c>
      <c r="AW307" s="25">
        <f t="shared" ref="AW307" si="3241">LN(N307/C307)</f>
        <v>1.7554215622909183E-3</v>
      </c>
      <c r="AX307" s="28">
        <f t="shared" ref="AX307" si="3242">(N307-L307)/(U307-V307)</f>
        <v>0.66160305955981158</v>
      </c>
      <c r="AY307" s="25">
        <f t="shared" ref="AY307" si="3243">LN(G307/I307)</f>
        <v>8.726247957565414E-4</v>
      </c>
      <c r="AZ307" s="25">
        <f t="shared" ref="AZ307" si="3244">LN(N307/P307)</f>
        <v>3.455486381922836E-3</v>
      </c>
      <c r="BA307" s="25">
        <f t="shared" ref="BA307" si="3245">AV306</f>
        <v>0.99376759537909609</v>
      </c>
      <c r="BB307" s="25">
        <f t="shared" ref="BB307" si="3246">AR306</f>
        <v>6.9972527099063887E-3</v>
      </c>
      <c r="BC307" s="25">
        <f t="shared" ref="BC307" si="3247">AS306</f>
        <v>6.6922029177413625E-3</v>
      </c>
      <c r="BD307" s="39">
        <f t="shared" ref="BD307" si="3248">IF(AR306&lt;0,1,0)</f>
        <v>0</v>
      </c>
      <c r="BE307">
        <f t="shared" ref="BE307" si="3249">IF(B307=2,IF(AV306&lt;0.226,IF(AND(ABS(AA307)&lt;0.03,AO307&lt;0.8),IF(AND(AT307&lt;0.5 &amp; Q306&lt;14),2,1),0),IF(AV306&lt;0.8,IF(AND(AT307&gt;0.2,AK307&gt;-0.03,AA307&gt;-0.01),1,0),0)),"")</f>
        <v>0</v>
      </c>
      <c r="BF307">
        <f t="shared" ref="BF307" si="3250">IF(B307=2,IF(AV306&lt;0.226,IF(AND(ABS(AA307)&lt;0.03,AO307&lt;0.8),IF(AND(AT307&lt;0.5 &amp; Q306&lt;14),2,1),0),IF(AV306&lt;0.8,IF(AND(AT307&gt;0.2,AK307&gt;-0.03,AA307&gt;-0.01),1,0),0)),"")</f>
        <v>0</v>
      </c>
      <c r="BG307" t="str">
        <f t="shared" ref="BG307" si="3251">IF(B307=3,IF(AV306&lt;0.85,IF(AND(K307&gt;942,AT307&gt;0.9),0.25,1)*IF(AR306&lt;-0.004,1,0.5),0),"")</f>
        <v/>
      </c>
      <c r="BH307" t="str">
        <f t="shared" ref="BH307" si="3252">IF(B307=4,IF(AV306&lt;0.6,IF(AQ307&gt;=0,IF(K307&lt;1018,2,1),0),IF(AV306&gt;0.85,IF(AQ307&lt;=0,-0.5,0),0)),"")</f>
        <v/>
      </c>
      <c r="BI307" t="str">
        <f t="shared" ref="BI307" si="3253">IF(B307=5,IF(AV306&lt;0.4,IF(AQ307&gt; -0.004,1,0),IF(AV306&lt;0.95,IF(AND(AO307&lt;0.85,AT307&lt;0.95,AQ307&gt;0,K307&lt;1115),0.5,0),0)),"")</f>
        <v/>
      </c>
      <c r="BJ307" s="25" t="str">
        <f t="shared" ref="BJ307" si="3254">IF(MAX(BE307:BI307)=0,"",MAX(BE307:BI307)*AR307)</f>
        <v/>
      </c>
    </row>
    <row r="308" spans="1:63" x14ac:dyDescent="0.25">
      <c r="A308" s="1">
        <v>42956</v>
      </c>
      <c r="B308" s="41">
        <f t="shared" si="2996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95"/>
        <v>3245.7034750000003</v>
      </c>
      <c r="T308" t="str">
        <f t="shared" ref="T308" si="3255">IF(AVERAGE(N307)&lt;S307,"熊",IF(AVERAGE(N307)&gt;S307,"牛",""))</f>
        <v>牛</v>
      </c>
      <c r="U308">
        <f t="shared" ref="U308" si="3256">MAX(H308,O308)</f>
        <v>3277.9317999999998</v>
      </c>
      <c r="V308">
        <f t="shared" ref="V308" si="3257">MIN(I308,P308)</f>
        <v>3264.0672</v>
      </c>
      <c r="W308" s="40">
        <f t="shared" ref="W308" si="3258">LN(U308/V308)</f>
        <v>4.2386496108558439E-3</v>
      </c>
      <c r="X308">
        <f t="shared" ref="X308" si="3259">IF(U308=H308,J308,Q308)</f>
        <v>930</v>
      </c>
      <c r="Y308">
        <f t="shared" ref="Y308" si="3260">IF(V308=I308,K308,R308)</f>
        <v>1100</v>
      </c>
      <c r="Z308" s="25">
        <f t="shared" ref="Z308" si="3261">(U308-V308)/(C308)</f>
        <v>4.2298385784183537E-3</v>
      </c>
      <c r="AA308" s="25">
        <f t="shared" ref="AA308" si="3262">LN(C308/N307)</f>
        <v>-1.5663749458408858E-3</v>
      </c>
      <c r="AB308" s="25">
        <f t="shared" ref="AB308" si="3263">LN(N308/U308)</f>
        <v>-3.8141074102473072E-4</v>
      </c>
      <c r="AC308" s="25">
        <f t="shared" ref="AC308" si="3264">LN(N308/V308)</f>
        <v>3.8572388698309688E-3</v>
      </c>
      <c r="AD308" s="25">
        <f t="shared" ref="AD308" si="3265">LN(U308/C308)</f>
        <v>3.76769054693454E-5</v>
      </c>
      <c r="AE308" s="25">
        <f t="shared" ref="AE308" si="3266">LN(V308/C308)</f>
        <v>-4.2009727053865199E-3</v>
      </c>
      <c r="AF308" s="25">
        <f t="shared" ref="AF308" si="3267">LN(N308/C308)</f>
        <v>-3.4373383555552921E-4</v>
      </c>
      <c r="AG308" s="25">
        <f t="shared" ref="AG308" si="3268">LN(N308/N307)</f>
        <v>-1.9101087813963534E-3</v>
      </c>
      <c r="AH308" s="25">
        <f t="shared" ref="AH308" si="3269">LN(D308/C308)</f>
        <v>-1.1837164184858413E-3</v>
      </c>
      <c r="AI308" s="25">
        <f t="shared" ref="AI308" si="3270">LN(E308/C308)</f>
        <v>-1.3218168468578536E-3</v>
      </c>
      <c r="AJ308" s="25">
        <f t="shared" ref="AJ308" si="3271">LN(F308/C308)</f>
        <v>-1.6513371732003177E-3</v>
      </c>
      <c r="AK308" s="25">
        <f t="shared" ref="AK308" si="3272">+LN(G308/C308)</f>
        <v>-8.5520508111929633E-4</v>
      </c>
      <c r="AL308" s="25">
        <f t="shared" ref="AL308" si="3273">LN(H308/I308)</f>
        <v>4.2386496108558439E-3</v>
      </c>
      <c r="AM308" s="25">
        <f t="shared" ref="AM308" si="3274">LN(O308/P308)</f>
        <v>2.8948175275016483E-3</v>
      </c>
      <c r="AN308" s="25">
        <f t="shared" ref="AN308" si="3275">LN(L308/G308)</f>
        <v>0</v>
      </c>
      <c r="AO308" s="40">
        <f t="shared" ref="AO308" si="3276">(C308-I308)/(H308-I308)</f>
        <v>0.99109242242836471</v>
      </c>
      <c r="AP308" s="40">
        <f t="shared" ref="AP308" si="3277">(N307-I308)/(H308-I308)</f>
        <v>1.3616981377032458</v>
      </c>
      <c r="AQ308" s="25">
        <f t="shared" ref="AQ308" si="3278">LN(M308/L308)</f>
        <v>1.2283191420632623E-4</v>
      </c>
      <c r="AR308" s="25">
        <f t="shared" ref="AR308" si="3279">LN(N308/L308)</f>
        <v>5.1147124556381884E-4</v>
      </c>
      <c r="AS308" s="25">
        <f t="shared" ref="AS308" si="3280">LN(N308/C308)</f>
        <v>-3.4373383555552921E-4</v>
      </c>
      <c r="AT308" s="28">
        <f t="shared" ref="AT308" si="3281">+(G308-I308)/(H308-I308)</f>
        <v>0.78899499444629817</v>
      </c>
      <c r="AU308" s="28">
        <f t="shared" ref="AU308" si="3282">+(N308-P308)/(O308-P308)</f>
        <v>0.89702886695865891</v>
      </c>
      <c r="AV308" s="40">
        <f t="shared" ref="AV308" si="3283">+(N308-V308)/(U308-V308)</f>
        <v>0.90984233227067424</v>
      </c>
      <c r="AW308" s="25">
        <f t="shared" ref="AW308" si="3284">LN(N308/C308)</f>
        <v>-3.4373383555552921E-4</v>
      </c>
      <c r="AX308" s="28">
        <f t="shared" ref="AX308" si="3285">(N308-L308)/(U308-V308)</f>
        <v>0.12084733782437598</v>
      </c>
      <c r="AY308" s="25">
        <f t="shared" ref="AY308" si="3286">LN(G308/I308)</f>
        <v>3.3457676242672255E-3</v>
      </c>
      <c r="AZ308" s="25">
        <f t="shared" ref="AZ308" si="3287">LN(N308/P308)</f>
        <v>2.5971216111214663E-3</v>
      </c>
      <c r="BA308" s="25">
        <f t="shared" ref="BA308" si="3288">AV307</f>
        <v>0.85248455510685572</v>
      </c>
      <c r="BB308" s="25">
        <f t="shared" ref="BB308" si="3289">AR307</f>
        <v>3.0186731338459252E-3</v>
      </c>
      <c r="BC308" s="25">
        <f t="shared" ref="BC308" si="3290">AS307</f>
        <v>1.7554215622909183E-3</v>
      </c>
      <c r="BD308" s="39">
        <f t="shared" ref="BD308" si="3291">IF(AR307&lt;0,1,0)</f>
        <v>0</v>
      </c>
      <c r="BE308" t="str">
        <f t="shared" ref="BE308" si="3292">IF(B308=2,IF(AV307&lt;0.226,IF(AND(ABS(AA308)&lt;0.03,AO308&lt;0.8),IF(AND(AT308&lt;0.5 &amp; Q307&lt;14),2,1),0),IF(AV307&lt;0.8,IF(AND(AT308&gt;0.2,AK308&gt;-0.03,AA308&gt;-0.01),1,0),0)),"")</f>
        <v/>
      </c>
      <c r="BF308" t="str">
        <f t="shared" ref="BF308" si="3293">IF(B308=2,IF(AV307&lt;0.226,IF(AND(ABS(AA308)&lt;0.03,AO308&lt;0.8),IF(AND(AT308&lt;0.5 &amp; Q307&lt;14),2,1),0),IF(AV307&lt;0.8,IF(AND(AT308&gt;0.2,AK308&gt;-0.03,AA308&gt;-0.01),1,0),0)),"")</f>
        <v/>
      </c>
      <c r="BG308">
        <f t="shared" ref="BG308" si="3294">IF(B308=3,IF(AV307&lt;0.85,IF(AND(K308&gt;942,AT308&gt;0.9),0.25,1)*IF(AR307&lt;-0.004,1,0.5),0),"")</f>
        <v>0</v>
      </c>
      <c r="BH308" t="str">
        <f t="shared" ref="BH308" si="3295">IF(B308=4,IF(AV307&lt;0.6,IF(AQ308&gt;=0,IF(K308&lt;1018,2,1),0),IF(AV307&gt;0.85,IF(AQ308&lt;=0,-0.5,0),0)),"")</f>
        <v/>
      </c>
      <c r="BI308" t="str">
        <f t="shared" ref="BI308" si="3296">IF(B308=5,IF(AV307&lt;0.4,IF(AQ308&gt; -0.004,1,0),IF(AV307&lt;0.95,IF(AND(AO308&lt;0.85,AT308&lt;0.95,AQ308&gt;0,K308&lt;1115),0.5,0),0)),"")</f>
        <v/>
      </c>
      <c r="BJ308" s="25" t="str">
        <f t="shared" ref="BJ308" si="3297">IF(MAX(BE308:BI308)=0,"",MAX(BE308:BI308)*AR308)</f>
        <v/>
      </c>
    </row>
    <row r="309" spans="1:63" x14ac:dyDescent="0.25">
      <c r="A309" s="1">
        <v>42957</v>
      </c>
      <c r="B309" s="41">
        <f t="shared" si="2996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95"/>
        <v>3249.6363000000006</v>
      </c>
      <c r="T309" t="str">
        <f t="shared" ref="T309" si="3298">IF(AVERAGE(N308)&lt;S308,"熊",IF(AVERAGE(N308)&gt;S308,"牛",""))</f>
        <v>牛</v>
      </c>
      <c r="U309">
        <f t="shared" ref="U309" si="3299">MAX(H309,O309)</f>
        <v>3281.9947999999999</v>
      </c>
      <c r="V309">
        <f t="shared" ref="V309" si="3300">MIN(I309,P309)</f>
        <v>3236.4816999999998</v>
      </c>
      <c r="W309" s="40">
        <f t="shared" ref="W309" si="3301">LN(U309/V309)</f>
        <v>1.3964563535586255E-2</v>
      </c>
      <c r="X309">
        <f t="shared" ref="X309" si="3302">IF(U309=H309,J309,Q309)</f>
        <v>957</v>
      </c>
      <c r="Y309">
        <f t="shared" ref="Y309" si="3303">IF(V309=I309,K309,R309)</f>
        <v>1301</v>
      </c>
      <c r="Z309" s="25">
        <f t="shared" ref="Z309" si="3304">(U309-V309)/(C309)</f>
        <v>1.3919508515476844E-2</v>
      </c>
      <c r="AA309" s="25">
        <f t="shared" ref="AA309" si="3305">LN(C309/N308)</f>
        <v>-2.1224138756978433E-3</v>
      </c>
      <c r="AB309" s="25">
        <f t="shared" ref="AB309" si="3306">LN(N309/U309)</f>
        <v>-6.1716355259171874E-3</v>
      </c>
      <c r="AC309" s="25">
        <f t="shared" ref="AC309" si="3307">LN(N309/V309)</f>
        <v>7.7929280096691094E-3</v>
      </c>
      <c r="AD309" s="25">
        <f t="shared" ref="AD309" si="3308">LN(U309/C309)</f>
        <v>3.7425581475346763E-3</v>
      </c>
      <c r="AE309" s="25">
        <f t="shared" ref="AE309" si="3309">LN(V309/C309)</f>
        <v>-1.022200538805155E-2</v>
      </c>
      <c r="AF309" s="25">
        <f t="shared" ref="AF309" si="3310">LN(N309/C309)</f>
        <v>-2.4290773783824382E-3</v>
      </c>
      <c r="AG309" s="25">
        <f t="shared" ref="AG309" si="3311">LN(N309/N308)</f>
        <v>-4.5514912540803075E-3</v>
      </c>
      <c r="AH309" s="25">
        <f t="shared" ref="AH309" si="3312">LN(D309/C309)</f>
        <v>-4.9774832702636791E-4</v>
      </c>
      <c r="AI309" s="25">
        <f t="shared" ref="AI309" si="3313">LN(E309/C309)</f>
        <v>-2.1811487387195694E-4</v>
      </c>
      <c r="AJ309" s="25">
        <f t="shared" ref="AJ309" si="3314">LN(F309/C309)</f>
        <v>7.9100509641210064E-4</v>
      </c>
      <c r="AK309" s="25">
        <f t="shared" ref="AK309" si="3315">+LN(G309/C309)</f>
        <v>-8.9226417407986952E-3</v>
      </c>
      <c r="AL309" s="25">
        <f t="shared" ref="AL309" si="3316">LN(H309/I309)</f>
        <v>1.2838634796116796E-2</v>
      </c>
      <c r="AM309" s="25">
        <f t="shared" ref="AM309" si="3317">LN(O309/P309)</f>
        <v>8.5999168157934666E-3</v>
      </c>
      <c r="AN309" s="25">
        <f t="shared" ref="AN309" si="3318">LN(L309/G309)</f>
        <v>0</v>
      </c>
      <c r="AO309" s="40">
        <f t="shared" ref="AO309" si="3319">(C309-I309)/(H309-I309)</f>
        <v>0.70716554804499865</v>
      </c>
      <c r="AP309" s="40">
        <f t="shared" ref="AP309" si="3320">(N308-I309)/(H309-I309)</f>
        <v>0.87309814412305309</v>
      </c>
      <c r="AQ309" s="25">
        <f t="shared" ref="AQ309" si="3321">LN(M309/L309)</f>
        <v>1.6505693129008306E-3</v>
      </c>
      <c r="AR309" s="25">
        <f t="shared" ref="AR309" si="3322">LN(N309/L309)</f>
        <v>6.4935643624161746E-3</v>
      </c>
      <c r="AS309" s="25">
        <f t="shared" ref="AS309" si="3323">LN(N309/C309)</f>
        <v>-2.4290773783824382E-3</v>
      </c>
      <c r="AT309" s="28">
        <f t="shared" ref="AT309" si="3324">+(G309-I309)/(H309-I309)</f>
        <v>1.3423460004296981E-2</v>
      </c>
      <c r="AU309" s="28">
        <f t="shared" ref="AU309" si="3325">+(N309-P309)/(O309-P309)</f>
        <v>0.90579712737224483</v>
      </c>
      <c r="AV309" s="40">
        <f t="shared" ref="AV309" si="3326">+(N309-V309)/(U309-V309)</f>
        <v>0.55632773860712725</v>
      </c>
      <c r="AW309" s="25">
        <f t="shared" ref="AW309" si="3327">LN(N309/C309)</f>
        <v>-2.4290773783824382E-3</v>
      </c>
      <c r="AX309" s="28">
        <f t="shared" ref="AX309" si="3328">(N309-L309)/(U309-V309)</f>
        <v>0.46386864441226311</v>
      </c>
      <c r="AY309" s="25">
        <f t="shared" ref="AY309" si="3329">LN(G309/I309)</f>
        <v>1.7343490778353626E-4</v>
      </c>
      <c r="AZ309" s="25">
        <f t="shared" ref="AZ309" si="3330">LN(N309/P309)</f>
        <v>7.7929280096691094E-3</v>
      </c>
      <c r="BA309" s="25">
        <f t="shared" ref="BA309" si="3331">AV308</f>
        <v>0.90984233227067424</v>
      </c>
      <c r="BB309" s="25">
        <f t="shared" ref="BB309" si="3332">AR308</f>
        <v>5.1147124556381884E-4</v>
      </c>
      <c r="BC309" s="25">
        <f t="shared" ref="BC309" si="3333">AS308</f>
        <v>-3.4373383555552921E-4</v>
      </c>
      <c r="BD309" s="39">
        <f t="shared" ref="BD309" si="3334">IF(AR308&lt;0,1,0)</f>
        <v>0</v>
      </c>
      <c r="BE309" t="str">
        <f t="shared" ref="BE309" si="3335">IF(B309=2,IF(AV308&lt;0.226,IF(AND(ABS(AA309)&lt;0.03,AO309&lt;0.8),IF(AND(AT309&lt;0.5 &amp; Q308&lt;14),2,1),0),IF(AV308&lt;0.8,IF(AND(AT309&gt;0.2,AK309&gt;-0.03,AA309&gt;-0.01),1,0),0)),"")</f>
        <v/>
      </c>
      <c r="BF309" t="str">
        <f t="shared" ref="BF309" si="3336">IF(B309=2,IF(AV308&lt;0.226,IF(AND(ABS(AA309)&lt;0.03,AO309&lt;0.8),IF(AND(AT309&lt;0.5 &amp; Q308&lt;14),2,1),0),IF(AV308&lt;0.8,IF(AND(AT309&gt;0.2,AK309&gt;-0.03,AA309&gt;-0.01),1,0),0)),"")</f>
        <v/>
      </c>
      <c r="BG309" t="str">
        <f t="shared" ref="BG309" si="3337">IF(B309=3,IF(AV308&lt;0.85,IF(AND(K309&gt;942,AT309&gt;0.9),0.25,1)*IF(AR308&lt;-0.004,1,0.5),0),"")</f>
        <v/>
      </c>
      <c r="BH309">
        <f t="shared" ref="BH309" si="3338">IF(B309=4,IF(AV308&lt;0.6,IF(AQ309&gt;=0,IF(K309&lt;1018,2,1),0),IF(AV308&gt;0.85,IF(AQ309&lt;=0,-0.5,0),0)),"")</f>
        <v>0</v>
      </c>
      <c r="BI309" t="str">
        <f t="shared" ref="BI309" si="3339">IF(B309=5,IF(AV308&lt;0.4,IF(AQ309&gt; -0.004,1,0),IF(AV308&lt;0.95,IF(AND(AO309&lt;0.85,AT309&lt;0.95,AQ309&gt;0,K309&lt;1115),0.5,0),0)),"")</f>
        <v/>
      </c>
      <c r="BJ309" s="25" t="str">
        <f t="shared" ref="BJ309" si="3340">IF(MAX(BE309:BI309)=0,"",MAX(BE309:BI309)*AR309)</f>
        <v/>
      </c>
    </row>
    <row r="310" spans="1:63" x14ac:dyDescent="0.25">
      <c r="A310" s="1">
        <v>42958</v>
      </c>
      <c r="B310" s="41">
        <f t="shared" si="2996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95"/>
        <v>3251.7745300000006</v>
      </c>
      <c r="T310" t="str">
        <f t="shared" ref="T310" si="3341">IF(AVERAGE(N309)&lt;S309,"熊",IF(AVERAGE(N309)&gt;S309,"牛",""))</f>
        <v>牛</v>
      </c>
      <c r="U310">
        <f t="shared" ref="U310" si="3342">MAX(H310,O310)</f>
        <v>3244.9362000000001</v>
      </c>
      <c r="V310">
        <f t="shared" ref="V310" si="3343">MIN(I310,P310)</f>
        <v>3200.8206</v>
      </c>
      <c r="W310" s="40">
        <f t="shared" ref="W310" si="3344">LN(U310/V310)</f>
        <v>1.3688474514618744E-2</v>
      </c>
      <c r="X310">
        <f t="shared" ref="X310" si="3345">IF(U310=H310,J310,Q310)</f>
        <v>946</v>
      </c>
      <c r="Y310">
        <f t="shared" ref="Y310" si="3346">IF(V310=I310,K310,R310)</f>
        <v>1430</v>
      </c>
      <c r="Z310" s="25">
        <f t="shared" ref="Z310" si="3347">(U310-V310)/(C310)</f>
        <v>1.3624663372084754E-2</v>
      </c>
      <c r="AA310" s="25">
        <f t="shared" ref="AA310" si="3348">LN(C310/N309)</f>
        <v>-7.347944951454387E-3</v>
      </c>
      <c r="AB310" s="25">
        <f t="shared" ref="AB310" si="3349">LN(N310/U310)</f>
        <v>-1.0885594776290733E-2</v>
      </c>
      <c r="AC310" s="25">
        <f t="shared" ref="AC310" si="3350">LN(N310/V310)</f>
        <v>2.8028797383278649E-3</v>
      </c>
      <c r="AD310" s="25">
        <f t="shared" ref="AD310" si="3351">LN(U310/C310)</f>
        <v>2.163861156307745E-3</v>
      </c>
      <c r="AE310" s="25">
        <f t="shared" ref="AE310" si="3352">LN(V310/C310)</f>
        <v>-1.1524613358310946E-2</v>
      </c>
      <c r="AF310" s="25">
        <f t="shared" ref="AF310" si="3353">LN(N310/C310)</f>
        <v>-8.7217336199831158E-3</v>
      </c>
      <c r="AG310" s="25">
        <f t="shared" ref="AG310" si="3354">LN(N310/N309)</f>
        <v>-1.6069678571437446E-2</v>
      </c>
      <c r="AH310" s="25">
        <f t="shared" ref="AH310" si="3355">LN(D310/C310)</f>
        <v>-3.5331363797678534E-4</v>
      </c>
      <c r="AI310" s="25">
        <f t="shared" ref="AI310" si="3356">LN(E310/C310)</f>
        <v>-1.4448580513869733E-4</v>
      </c>
      <c r="AJ310" s="25">
        <f t="shared" ref="AJ310" si="3357">LN(F310/C310)</f>
        <v>7.4822471471363303E-4</v>
      </c>
      <c r="AK310" s="25">
        <f t="shared" ref="AK310" si="3358">+LN(G310/C310)</f>
        <v>-8.765319776135783E-3</v>
      </c>
      <c r="AL310" s="25">
        <f t="shared" ref="AL310" si="3359">LN(H310/I310)</f>
        <v>1.1107782507516012E-2</v>
      </c>
      <c r="AM310" s="25">
        <f t="shared" ref="AM310" si="3360">LN(O310/P310)</f>
        <v>6.150899689438721E-3</v>
      </c>
      <c r="AN310" s="25">
        <f t="shared" ref="AN310" si="3361">LN(L310/G310)</f>
        <v>0</v>
      </c>
      <c r="AO310" s="40">
        <f t="shared" ref="AO310" si="3362">(C310-I310)/(H310-I310)</f>
        <v>0.80432198992316439</v>
      </c>
      <c r="AP310" s="40">
        <f t="shared" ref="AP310" si="3363">(N309-I310)/(H310-I310)</f>
        <v>1.4705227565658392</v>
      </c>
      <c r="AQ310" s="25">
        <f t="shared" ref="AQ310" si="3364">LN(M310/L310)</f>
        <v>8.7556474883770702E-4</v>
      </c>
      <c r="AR310" s="25">
        <f t="shared" ref="AR310" si="3365">LN(N310/L310)</f>
        <v>4.3586156152603556E-5</v>
      </c>
      <c r="AS310" s="25">
        <f t="shared" ref="AS310" si="3366">LN(N310/C310)</f>
        <v>-8.7217336199831158E-3</v>
      </c>
      <c r="AT310" s="28">
        <f t="shared" ref="AT310" si="3367">+(G310-I310)/(H310-I310)</f>
        <v>1.5991251122897641E-2</v>
      </c>
      <c r="AU310" s="28">
        <f t="shared" ref="AU310" si="3368">+(N310-P310)/(O310-P310)</f>
        <v>0.45492338697427526</v>
      </c>
      <c r="AV310" s="40">
        <f t="shared" ref="AV310" si="3369">+(N310-V310)/(U310-V310)</f>
        <v>0.2036490493158907</v>
      </c>
      <c r="AW310" s="25">
        <f t="shared" ref="AW310" si="3370">LN(N310/C310)</f>
        <v>-8.7217336199831158E-3</v>
      </c>
      <c r="AX310" s="28">
        <f t="shared" ref="AX310" si="3371">(N310-L310)/(U310-V310)</f>
        <v>3.171213810990327E-3</v>
      </c>
      <c r="AY310" s="25">
        <f t="shared" ref="AY310" si="3372">LN(G310/I310)</f>
        <v>1.7860157507249174E-4</v>
      </c>
      <c r="AZ310" s="25">
        <f t="shared" ref="AZ310" si="3373">LN(N310/P310)</f>
        <v>2.8028797383278649E-3</v>
      </c>
      <c r="BA310" s="25">
        <f t="shared" ref="BA310" si="3374">AV309</f>
        <v>0.55632773860712725</v>
      </c>
      <c r="BB310" s="25">
        <f t="shared" ref="BB310" si="3375">AR309</f>
        <v>6.4935643624161746E-3</v>
      </c>
      <c r="BC310" s="25">
        <f t="shared" ref="BC310" si="3376">AS309</f>
        <v>-2.4290773783824382E-3</v>
      </c>
      <c r="BD310" s="39">
        <f t="shared" ref="BD310" si="3377">IF(AR309&lt;0,1,0)</f>
        <v>0</v>
      </c>
      <c r="BE310" t="str">
        <f t="shared" ref="BE310" si="3378">IF(B310=2,IF(AV309&lt;0.226,IF(AND(ABS(AA310)&lt;0.03,AO310&lt;0.8),IF(AND(AT310&lt;0.5 &amp; Q309&lt;14),2,1),0),IF(AV309&lt;0.8,IF(AND(AT310&gt;0.2,AK310&gt;-0.03,AA310&gt;-0.01),1,0),0)),"")</f>
        <v/>
      </c>
      <c r="BF310" t="str">
        <f t="shared" ref="BF310" si="3379">IF(B310=2,IF(AV309&lt;0.226,IF(AND(ABS(AA310)&lt;0.03,AO310&lt;0.8),IF(AND(AT310&lt;0.5 &amp; Q309&lt;14),2,1),0),IF(AV309&lt;0.8,IF(AND(AT310&gt;0.2,AK310&gt;-0.03,AA310&gt;-0.01),1,0),0)),"")</f>
        <v/>
      </c>
      <c r="BG310" t="str">
        <f t="shared" ref="BG310" si="3380">IF(B310=3,IF(AV309&lt;0.85,IF(AND(K310&gt;942,AT310&gt;0.9),0.25,1)*IF(AR309&lt;-0.004,1,0.5),0),"")</f>
        <v/>
      </c>
      <c r="BH310" t="str">
        <f t="shared" ref="BH310" si="3381">IF(B310=4,IF(AV309&lt;0.6,IF(AQ310&gt;=0,IF(K310&lt;1018,2,1),0),IF(AV309&gt;0.85,IF(AQ310&lt;=0,-0.5,0),0)),"")</f>
        <v/>
      </c>
      <c r="BI310">
        <f t="shared" ref="BI310" si="3382">IF(B310=5,IF(AV309&lt;0.4,IF(AQ310&gt; -0.004,1,0),IF(AV309&lt;0.95,IF(AND(AO310&lt;0.85,AT310&lt;0.95,AQ310&gt;0,K310&lt;1115),0.5,0),0)),"")</f>
        <v>0</v>
      </c>
      <c r="BJ310" s="25" t="str">
        <f t="shared" ref="BJ310" si="3383">IF(MAX(BE310:BI310)=0,"",MAX(BE310:BI310)*AR310)</f>
        <v/>
      </c>
    </row>
    <row r="311" spans="1:63" x14ac:dyDescent="0.25">
      <c r="A311" s="1">
        <v>42961</v>
      </c>
      <c r="B311" s="41">
        <f t="shared" si="2996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95"/>
        <v>3251.1492400000002</v>
      </c>
      <c r="T311" t="str">
        <f t="shared" ref="T311" si="3384">IF(AVERAGE(N310)&lt;S310,"熊",IF(AVERAGE(N310)&gt;S310,"牛",""))</f>
        <v>熊</v>
      </c>
      <c r="U311">
        <f t="shared" ref="U311" si="3385">MAX(H311,O311)</f>
        <v>3239.6668</v>
      </c>
      <c r="V311">
        <f t="shared" ref="V311" si="3386">MIN(I311,P311)</f>
        <v>3206.0436</v>
      </c>
      <c r="W311" s="40">
        <f t="shared" ref="W311" si="3387">LN(U311/V311)</f>
        <v>1.0432831413896034E-2</v>
      </c>
      <c r="X311">
        <f t="shared" ref="X311" si="3388">IF(U311=H311,J311,Q311)</f>
        <v>1422</v>
      </c>
      <c r="Y311">
        <f t="shared" ref="Y311" si="3389">IF(V311=I311,K311,R311)</f>
        <v>930</v>
      </c>
      <c r="Z311" s="25">
        <f t="shared" ref="Z311" si="3390">(U311-V311)/(C311)</f>
        <v>1.0487443152675777E-2</v>
      </c>
      <c r="AA311" s="25">
        <f t="shared" ref="AA311" si="3391">LN(C311/N310)</f>
        <v>-1.1724405737085584E-3</v>
      </c>
      <c r="AB311" s="25">
        <f t="shared" ref="AB311" si="3392">LN(N311/U311)</f>
        <v>-8.4513526082013774E-4</v>
      </c>
      <c r="AC311" s="25">
        <f t="shared" ref="AC311" si="3393">LN(N311/V311)</f>
        <v>9.5876961530757896E-3</v>
      </c>
      <c r="AD311" s="25">
        <f t="shared" ref="AD311" si="3394">LN(U311/C311)</f>
        <v>1.0432831413896034E-2</v>
      </c>
      <c r="AE311" s="25">
        <f t="shared" ref="AE311" si="3395">LN(V311/C311)</f>
        <v>0</v>
      </c>
      <c r="AF311" s="25">
        <f t="shared" ref="AF311" si="3396">LN(N311/C311)</f>
        <v>9.5876961530757896E-3</v>
      </c>
      <c r="AG311" s="25">
        <f t="shared" ref="AG311" si="3397">LN(N311/N310)</f>
        <v>8.4152555793673318E-3</v>
      </c>
      <c r="AH311" s="25">
        <f t="shared" ref="AH311" si="3398">LN(D311/C311)</f>
        <v>3.3353309764424567E-4</v>
      </c>
      <c r="AI311" s="25">
        <f t="shared" ref="AI311" si="3399">LN(E311/C311)</f>
        <v>1.7310724012528002E-3</v>
      </c>
      <c r="AJ311" s="25">
        <f t="shared" ref="AJ311" si="3400">LN(F311/C311)</f>
        <v>1.4116165534812496E-3</v>
      </c>
      <c r="AK311" s="25">
        <f t="shared" ref="AK311" si="3401">+LN(G311/C311)</f>
        <v>5.1131303744894894E-3</v>
      </c>
      <c r="AL311" s="25">
        <f t="shared" ref="AL311" si="3402">LN(H311/I311)</f>
        <v>5.4617142965723876E-3</v>
      </c>
      <c r="AM311" s="25">
        <f t="shared" ref="AM311" si="3403">LN(O311/P311)</f>
        <v>5.3197010394066095E-3</v>
      </c>
      <c r="AN311" s="25">
        <f t="shared" ref="AN311" si="3404">LN(L311/G311)</f>
        <v>0</v>
      </c>
      <c r="AO311" s="40">
        <f t="shared" ref="AO311" si="3405">(C311-I311)/(H311-I311)</f>
        <v>0</v>
      </c>
      <c r="AP311" s="40">
        <f t="shared" ref="AP311" si="3406">(N310-I311)/(H311-I311)</f>
        <v>0.2142051667578021</v>
      </c>
      <c r="AQ311" s="25">
        <f t="shared" ref="AQ311" si="3407">LN(M311/L311)</f>
        <v>1.7242649986874358E-3</v>
      </c>
      <c r="AR311" s="25">
        <f t="shared" ref="AR311" si="3408">LN(N311/L311)</f>
        <v>4.4745657785864651E-3</v>
      </c>
      <c r="AS311" s="25">
        <f t="shared" ref="AS311" si="3409">LN(N311/C311)</f>
        <v>9.5876961530757896E-3</v>
      </c>
      <c r="AT311" s="28">
        <f t="shared" ref="AT311" si="3410">+(G311-I311)/(H311-I311)</f>
        <v>0.93601353198470805</v>
      </c>
      <c r="AU311" s="28">
        <f t="shared" ref="AU311" si="3411">+(N311-P311)/(O311-P311)</f>
        <v>0.84077541118085197</v>
      </c>
      <c r="AV311" s="40">
        <f t="shared" ref="AV311" si="3412">+(N311-V311)/(U311-V311)</f>
        <v>0.91860382117109229</v>
      </c>
      <c r="AW311" s="25">
        <f t="shared" ref="AW311" si="3413">LN(N311/C311)</f>
        <v>9.5876961530757896E-3</v>
      </c>
      <c r="AX311" s="28">
        <f t="shared" ref="AX311" si="3414">(N311-L311)/(U311-V311)</f>
        <v>0.42980739489399195</v>
      </c>
      <c r="AY311" s="25">
        <f t="shared" ref="AY311" si="3415">LN(G311/I311)</f>
        <v>5.1131303744894894E-3</v>
      </c>
      <c r="AZ311" s="25">
        <f t="shared" ref="AZ311" si="3416">LN(N311/P311)</f>
        <v>4.4745657785864651E-3</v>
      </c>
      <c r="BA311" s="25">
        <f t="shared" ref="BA311" si="3417">AV310</f>
        <v>0.2036490493158907</v>
      </c>
      <c r="BB311" s="25">
        <f t="shared" ref="BB311" si="3418">AR310</f>
        <v>4.3586156152603556E-5</v>
      </c>
      <c r="BC311" s="25">
        <f t="shared" ref="BC311" si="3419">AS310</f>
        <v>-8.7217336199831158E-3</v>
      </c>
      <c r="BD311" s="39">
        <f t="shared" ref="BD311" si="3420">IF(AR310&lt;0,1,0)</f>
        <v>0</v>
      </c>
      <c r="BE311" t="str">
        <f t="shared" ref="BE311" si="3421">IF(B311=2,IF(AV310&lt;0.226,IF(AND(ABS(AA311)&lt;0.03,AO311&lt;0.8),IF(AND(AT311&lt;0.5 &amp; Q310&lt;14),2,1),0),IF(AV310&lt;0.8,IF(AND(AT311&gt;0.2,AK311&gt;-0.03,AA311&gt;-0.01),1,0),0)),"")</f>
        <v/>
      </c>
      <c r="BF311" t="str">
        <f t="shared" ref="BF311" si="3422">IF(B311=2,IF(AV310&lt;0.226,IF(AND(ABS(AA311)&lt;0.03,AO311&lt;0.8),IF(AND(AT311&lt;0.5 &amp; Q310&lt;14),2,1),0),IF(AV310&lt;0.8,IF(AND(AT311&gt;0.2,AK311&gt;-0.03,AA311&gt;-0.01),1,0),0)),"")</f>
        <v/>
      </c>
      <c r="BG311" t="str">
        <f t="shared" ref="BG311" si="3423">IF(B311=3,IF(AV310&lt;0.85,IF(AND(K311&gt;942,AT311&gt;0.9),0.25,1)*IF(AR310&lt;-0.004,1,0.5),0),"")</f>
        <v/>
      </c>
      <c r="BH311" t="str">
        <f t="shared" ref="BH311" si="3424">IF(B311=4,IF(AV310&lt;0.6,IF(AQ311&gt;=0,IF(K311&lt;1018,2,1),0),IF(AV310&gt;0.85,IF(AQ311&lt;=0,-0.5,0),0)),"")</f>
        <v/>
      </c>
      <c r="BI311" t="str">
        <f t="shared" ref="BI311" si="3425">IF(B311=5,IF(AV310&lt;0.4,IF(AQ311&gt; -0.004,1,0),IF(AV310&lt;0.95,IF(AND(AO311&lt;0.85,AT311&lt;0.95,AQ311&gt;0,K311&lt;1115),0.5,0),0)),"")</f>
        <v/>
      </c>
      <c r="BJ311" s="25" t="str">
        <f t="shared" ref="BJ311" si="3426">IF(MAX(BE311:BI311)=0,"",MAX(BE311:BI311)*AR311)</f>
        <v/>
      </c>
    </row>
    <row r="312" spans="1:63" x14ac:dyDescent="0.25">
      <c r="A312" s="1">
        <v>42962</v>
      </c>
      <c r="B312" s="41">
        <f t="shared" si="2996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95"/>
        <v>3254.1708349999999</v>
      </c>
      <c r="T312" t="str">
        <f t="shared" ref="T312" si="3427">IF(AVERAGE(N311)&lt;S311,"熊",IF(AVERAGE(N311)&gt;S311,"牛",""))</f>
        <v>熊</v>
      </c>
      <c r="U312">
        <f t="shared" ref="U312" si="3428">MAX(H312,O312)</f>
        <v>3263.57</v>
      </c>
      <c r="V312">
        <f t="shared" ref="V312" si="3429">MIN(I312,P312)</f>
        <v>3235.23</v>
      </c>
      <c r="W312" s="40">
        <f t="shared" ref="W312" si="3430">LN(U312/V312)</f>
        <v>8.7216654292265119E-3</v>
      </c>
      <c r="X312">
        <f t="shared" ref="X312" si="3431">IF(U312=H312,J312,Q312)</f>
        <v>1100</v>
      </c>
      <c r="Y312">
        <f t="shared" ref="Y312" si="3432">IF(V312=I312,K312,R312)</f>
        <v>930</v>
      </c>
      <c r="Z312" s="25">
        <f t="shared" ref="Z312" si="3433">(U312-V312)/(C312)</f>
        <v>8.7598099671430309E-3</v>
      </c>
      <c r="AA312" s="25">
        <f t="shared" ref="AA312" si="3434">LN(C312/N311)</f>
        <v>-5.2532695084654734E-4</v>
      </c>
      <c r="AB312" s="25">
        <f t="shared" ref="AB312" si="3435">LN(N312/U312)</f>
        <v>-3.7790747111861494E-3</v>
      </c>
      <c r="AC312" s="25">
        <f t="shared" ref="AC312" si="3436">LN(N312/V312)</f>
        <v>4.9425907180402984E-3</v>
      </c>
      <c r="AD312" s="25">
        <f t="shared" ref="AD312" si="3437">LN(U312/C312)</f>
        <v>8.7216654292265119E-3</v>
      </c>
      <c r="AE312" s="25">
        <f t="shared" ref="AE312" si="3438">LN(V312/C312)</f>
        <v>0</v>
      </c>
      <c r="AF312" s="25">
        <f t="shared" ref="AF312" si="3439">LN(N312/C312)</f>
        <v>4.9425907180402984E-3</v>
      </c>
      <c r="AG312" s="25">
        <f t="shared" ref="AG312" si="3440">LN(N312/N311)</f>
        <v>4.4172637671937654E-3</v>
      </c>
      <c r="AH312" s="25">
        <f t="shared" ref="AH312" si="3441">LN(D312/C312)</f>
        <v>1.0689042587603667E-3</v>
      </c>
      <c r="AI312" s="25">
        <f t="shared" ref="AI312" si="3442">LN(E312/C312)</f>
        <v>3.1231797851688312E-3</v>
      </c>
      <c r="AJ312" s="25">
        <f t="shared" ref="AJ312" si="3443">LN(F312/C312)</f>
        <v>3.9547934715599376E-3</v>
      </c>
      <c r="AK312" s="25">
        <f t="shared" ref="AK312" si="3444">+LN(G312/C312)</f>
        <v>6.9244717564289522E-3</v>
      </c>
      <c r="AL312" s="25">
        <f t="shared" ref="AL312" si="3445">LN(H312/I312)</f>
        <v>8.7216654292265119E-3</v>
      </c>
      <c r="AM312" s="25">
        <f t="shared" ref="AM312" si="3446">LN(O312/P312)</f>
        <v>5.7883941697256386E-3</v>
      </c>
      <c r="AN312" s="25">
        <f t="shared" ref="AN312" si="3447">LN(L312/G312)</f>
        <v>3.1612304508660982E-4</v>
      </c>
      <c r="AO312" s="40">
        <f t="shared" ref="AO312" si="3448">(C312-I312)/(H312-I312)</f>
        <v>0</v>
      </c>
      <c r="AP312" s="40">
        <f t="shared" ref="AP312" si="3449">(N311-I312)/(H312-I312)</f>
        <v>5.9985885673952341E-2</v>
      </c>
      <c r="AQ312" s="25">
        <f t="shared" ref="AQ312" si="3450">LN(M312/L312)</f>
        <v>-1.2620196750675336E-3</v>
      </c>
      <c r="AR312" s="25">
        <f t="shared" ref="AR312" si="3451">LN(N312/L312)</f>
        <v>-2.2980040834753089E-3</v>
      </c>
      <c r="AS312" s="25">
        <f t="shared" ref="AS312" si="3452">LN(N312/C312)</f>
        <v>4.9425907180402984E-3</v>
      </c>
      <c r="AT312" s="28">
        <f t="shared" ref="AT312" si="3453">+(G312-I312)/(H312-I312)</f>
        <v>0.79322512350034946</v>
      </c>
      <c r="AU312" s="28">
        <f t="shared" ref="AU312" si="3454">+(N312-P312)/(O312-P312)</f>
        <v>0.58745348219033566</v>
      </c>
      <c r="AV312" s="40">
        <f t="shared" ref="AV312" si="3455">+(N312-V312)/(U312-V312)</f>
        <v>0.56563161609033585</v>
      </c>
      <c r="AW312" s="25">
        <f t="shared" ref="AW312" si="3456">LN(N312/C312)</f>
        <v>4.9425907180402984E-3</v>
      </c>
      <c r="AX312" s="28">
        <f t="shared" ref="AX312" si="3457">(N312-L312)/(U312-V312)</f>
        <v>-0.26393789696540315</v>
      </c>
      <c r="AY312" s="25">
        <f t="shared" ref="AY312" si="3458">LN(G312/I312)</f>
        <v>6.9244717564289522E-3</v>
      </c>
      <c r="AZ312" s="25">
        <f t="shared" ref="AZ312" si="3459">LN(N312/P312)</f>
        <v>3.4044709974306378E-3</v>
      </c>
      <c r="BA312" s="25">
        <f t="shared" ref="BA312" si="3460">AV311</f>
        <v>0.91860382117109229</v>
      </c>
      <c r="BB312" s="25">
        <f t="shared" ref="BB312" si="3461">AR311</f>
        <v>4.4745657785864651E-3</v>
      </c>
      <c r="BC312" s="25">
        <f t="shared" ref="BC312" si="3462">AS311</f>
        <v>9.5876961530757896E-3</v>
      </c>
      <c r="BD312" s="39">
        <f t="shared" ref="BD312" si="3463">IF(AR311&lt;0,1,0)</f>
        <v>0</v>
      </c>
      <c r="BE312">
        <f t="shared" ref="BE312" si="3464">IF(B312=2,IF(AV311&lt;0.226,IF(AND(ABS(AA312)&lt;0.03,AO312&lt;0.8),IF(AND(AT312&lt;0.5 &amp; Q311&lt;14),2,1),0),IF(AV311&lt;0.8,IF(AND(AT312&gt;0.2,AK312&gt;-0.03,AA312&gt;-0.01),1,0),0)),"")</f>
        <v>0</v>
      </c>
      <c r="BF312">
        <f t="shared" ref="BF312" si="3465">IF(B312=2,IF(AV311&lt;0.226,IF(AND(ABS(AA312)&lt;0.03,AO312&lt;0.8),IF(AND(AT312&lt;0.5 &amp; Q311&lt;14),2,1),0),IF(AV311&lt;0.8,IF(AND(AT312&gt;0.2,AK312&gt;-0.03,AA312&gt;-0.01),1,0),0)),"")</f>
        <v>0</v>
      </c>
      <c r="BG312" t="str">
        <f t="shared" ref="BG312" si="3466">IF(B312=3,IF(AV311&lt;0.85,IF(AND(K312&gt;942,AT312&gt;0.9),0.25,1)*IF(AR311&lt;-0.004,1,0.5),0),"")</f>
        <v/>
      </c>
      <c r="BH312" t="str">
        <f t="shared" ref="BH312" si="3467">IF(B312=4,IF(AV311&lt;0.6,IF(AQ312&gt;=0,IF(K312&lt;1018,2,1),0),IF(AV311&gt;0.85,IF(AQ312&lt;=0,-0.5,0),0)),"")</f>
        <v/>
      </c>
      <c r="BI312" t="str">
        <f t="shared" ref="BI312" si="3468">IF(B312=5,IF(AV311&lt;0.4,IF(AQ312&gt; -0.004,1,0),IF(AV311&lt;0.95,IF(AND(AO312&lt;0.85,AT312&lt;0.95,AQ312&gt;0,K312&lt;1115),0.5,0),0)),"")</f>
        <v/>
      </c>
      <c r="BJ312" s="25" t="str">
        <f t="shared" ref="BJ312" si="3469">IF(MAX(BE312:BI312)=0,"",MAX(BE312:BI312)*AR312)</f>
        <v/>
      </c>
    </row>
    <row r="313" spans="1:63" x14ac:dyDescent="0.25">
      <c r="A313" s="1">
        <v>42963</v>
      </c>
      <c r="B313" s="41">
        <f t="shared" si="2996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95"/>
        <v>3257.3872550000001</v>
      </c>
      <c r="T313" t="str">
        <f t="shared" ref="T313" si="3470">IF(AVERAGE(N312)&lt;S312,"熊",IF(AVERAGE(N312)&gt;S312,"牛",""))</f>
        <v>熊</v>
      </c>
      <c r="U313">
        <f t="shared" ref="U313" si="3471">MAX(H313,O313)</f>
        <v>3248.5891999999999</v>
      </c>
      <c r="V313">
        <f t="shared" ref="V313" si="3472">MIN(I313,P313)</f>
        <v>3228.8705</v>
      </c>
      <c r="W313" s="40">
        <f t="shared" ref="W313" si="3473">LN(U313/V313)</f>
        <v>6.0884241124708896E-3</v>
      </c>
      <c r="X313">
        <f t="shared" ref="X313" si="3474">IF(U313=H313,J313,Q313)</f>
        <v>1406</v>
      </c>
      <c r="Y313">
        <f t="shared" ref="Y313" si="3475">IF(V313=I313,K313,R313)</f>
        <v>1013</v>
      </c>
      <c r="Z313" s="25">
        <f t="shared" ref="Z313" si="3476">(U313-V313)/(C313)</f>
        <v>6.0713040385916225E-3</v>
      </c>
      <c r="AA313" s="25">
        <f t="shared" ref="AA313" si="3477">LN(C313/N312)</f>
        <v>-1.0486048094206556E-3</v>
      </c>
      <c r="AB313" s="25">
        <f t="shared" ref="AB313" si="3478">LN(N313/U313)</f>
        <v>-6.0496856629091813E-4</v>
      </c>
      <c r="AC313" s="25">
        <f t="shared" ref="AC313" si="3479">LN(N313/V313)</f>
        <v>5.4834555461799146E-3</v>
      </c>
      <c r="AD313" s="25">
        <f t="shared" ref="AD313" si="3480">LN(U313/C313)</f>
        <v>2.2680108193937022E-4</v>
      </c>
      <c r="AE313" s="25">
        <f t="shared" ref="AE313" si="3481">LN(V313/C313)</f>
        <v>-5.86162303053148E-3</v>
      </c>
      <c r="AF313" s="25">
        <f t="shared" ref="AF313" si="3482">LN(N313/C313)</f>
        <v>-3.7816748435169346E-4</v>
      </c>
      <c r="AG313" s="25">
        <f t="shared" ref="AG313" si="3483">LN(N313/N312)</f>
        <v>-1.4267722937722572E-3</v>
      </c>
      <c r="AH313" s="25">
        <f t="shared" ref="AH313" si="3484">LN(D313/C313)</f>
        <v>-8.1705798264287022E-4</v>
      </c>
      <c r="AI313" s="25">
        <f t="shared" ref="AI313" si="3485">LN(E313/C313)</f>
        <v>-2.5031978722002879E-4</v>
      </c>
      <c r="AJ313" s="25">
        <f t="shared" ref="AJ313" si="3486">LN(F313/C313)</f>
        <v>-1.5105684872308922E-3</v>
      </c>
      <c r="AK313" s="25">
        <f t="shared" ref="AK313" si="3487">+LN(G313/C313)</f>
        <v>-7.8254606633719817E-4</v>
      </c>
      <c r="AL313" s="25">
        <f t="shared" ref="AL313" si="3488">LN(H313/I313)</f>
        <v>5.886131232359368E-3</v>
      </c>
      <c r="AM313" s="25">
        <f t="shared" ref="AM313" si="3489">LN(O313/P313)</f>
        <v>2.6971725770560829E-3</v>
      </c>
      <c r="AN313" s="25">
        <f t="shared" ref="AN313" si="3490">LN(L313/G313)</f>
        <v>0</v>
      </c>
      <c r="AO313" s="40">
        <f t="shared" ref="AO313" si="3491">(C313-I313)/(H313-I313)</f>
        <v>0.9958240651361886</v>
      </c>
      <c r="AP313" s="40">
        <f t="shared" ref="AP313" si="3492">(N312-I313)/(H313-I313)</f>
        <v>1.1745866034330921</v>
      </c>
      <c r="AQ313" s="25">
        <f t="shared" ref="AQ313" si="3493">LN(M313/L313)</f>
        <v>1.8917809538000868E-4</v>
      </c>
      <c r="AR313" s="25">
        <f t="shared" ref="AR313" si="3494">LN(N313/L313)</f>
        <v>4.0437858198560348E-4</v>
      </c>
      <c r="AS313" s="25">
        <f t="shared" ref="AS313" si="3495">LN(N313/C313)</f>
        <v>-3.7816748435169346E-4</v>
      </c>
      <c r="AT313" s="28">
        <f t="shared" ref="AT313" si="3496">+(G313-I313)/(H313-I313)</f>
        <v>0.86254039534982163</v>
      </c>
      <c r="AU313" s="28">
        <f t="shared" ref="AU313" si="3497">+(N313-P313)/(O313-P313)</f>
        <v>0.77546798930310112</v>
      </c>
      <c r="AV313" s="40">
        <f t="shared" ref="AV313" si="3498">+(N313-V313)/(U313-V313)</f>
        <v>0.90036361423420386</v>
      </c>
      <c r="AW313" s="25">
        <f t="shared" ref="AW313" si="3499">LN(N313/C313)</f>
        <v>-3.7816748435169346E-4</v>
      </c>
      <c r="AX313" s="28">
        <f t="shared" ref="AX313" si="3500">(N313-L313)/(U313-V313)</f>
        <v>6.6566254367668984E-2</v>
      </c>
      <c r="AY313" s="25">
        <f t="shared" ref="AY313" si="3501">LN(G313/I313)</f>
        <v>5.079076964194241E-3</v>
      </c>
      <c r="AZ313" s="25">
        <f t="shared" ref="AZ313" si="3502">LN(N313/P313)</f>
        <v>2.0922040107649999E-3</v>
      </c>
      <c r="BA313" s="25">
        <f t="shared" ref="BA313" si="3503">AV312</f>
        <v>0.56563161609033585</v>
      </c>
      <c r="BB313" s="25">
        <f t="shared" ref="BB313" si="3504">AR312</f>
        <v>-2.2980040834753089E-3</v>
      </c>
      <c r="BC313" s="25">
        <f t="shared" ref="BC313" si="3505">AS312</f>
        <v>4.9425907180402984E-3</v>
      </c>
      <c r="BD313" s="39">
        <f t="shared" ref="BD313" si="3506">IF(AR312&lt;0,1,0)</f>
        <v>1</v>
      </c>
      <c r="BE313" t="str">
        <f t="shared" ref="BE313" si="3507">IF(B313=2,IF(AV312&lt;0.226,IF(AND(ABS(AA313)&lt;0.03,AO313&lt;0.8),IF(AND(AT313&lt;0.5 &amp; Q312&lt;14),2,1),0),IF(AV312&lt;0.8,IF(AND(AT313&gt;0.2,AK313&gt;-0.03,AA313&gt;-0.01),1,0),0)),"")</f>
        <v/>
      </c>
      <c r="BF313" t="str">
        <f t="shared" ref="BF313" si="3508">IF(B313=2,IF(AV312&lt;0.226,IF(AND(ABS(AA313)&lt;0.03,AO313&lt;0.8),IF(AND(AT313&lt;0.5 &amp; Q312&lt;14),2,1),0),IF(AV312&lt;0.8,IF(AND(AT313&gt;0.2,AK313&gt;-0.03,AA313&gt;-0.01),1,0),0)),"")</f>
        <v/>
      </c>
      <c r="BG313">
        <f t="shared" ref="BG313" si="3509">IF(B313=3,IF(AV312&lt;0.85,IF(AND(K313&gt;942,AT313&gt;0.9),0.25,1)*IF(AR312&lt;-0.004,1,0.5),0),"")</f>
        <v>0.5</v>
      </c>
      <c r="BH313" t="str">
        <f t="shared" ref="BH313" si="3510">IF(B313=4,IF(AV312&lt;0.6,IF(AQ313&gt;=0,IF(K313&lt;1018,2,1),0),IF(AV312&gt;0.85,IF(AQ313&lt;=0,-0.5,0),0)),"")</f>
        <v/>
      </c>
      <c r="BI313" t="str">
        <f t="shared" ref="BI313" si="3511">IF(B313=5,IF(AV312&lt;0.4,IF(AQ313&gt; -0.004,1,0),IF(AV312&lt;0.95,IF(AND(AO313&lt;0.85,AT313&lt;0.95,AQ313&gt;0,K313&lt;1115),0.5,0),0)),"")</f>
        <v/>
      </c>
      <c r="BJ313" s="25">
        <f t="shared" ref="BJ313" si="3512">IF(MAX(BE313:BI313)=0,"",MAX(BE313:BI313)*AR313)</f>
        <v>2.0218929099280174E-4</v>
      </c>
    </row>
    <row r="314" spans="1:63" x14ac:dyDescent="0.25">
      <c r="A314" s="1">
        <v>42964</v>
      </c>
      <c r="B314" s="41">
        <f t="shared" si="2996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95"/>
        <v>3258.0751449999998</v>
      </c>
      <c r="T314" t="str">
        <f t="shared" ref="T314" si="3513">IF(AVERAGE(N313)&lt;S313,"熊",IF(AVERAGE(N313)&gt;S313,"牛",""))</f>
        <v>熊</v>
      </c>
      <c r="U314">
        <f t="shared" ref="U314" si="3514">MAX(H314,O314)</f>
        <v>3269.0581000000002</v>
      </c>
      <c r="V314">
        <f t="shared" ref="V314" si="3515">MIN(I314,P314)</f>
        <v>3251.5219000000002</v>
      </c>
      <c r="W314" s="40">
        <f t="shared" ref="W314" si="3516">LN(U314/V314)</f>
        <v>5.3787369461061971E-3</v>
      </c>
      <c r="X314">
        <f t="shared" ref="X314" si="3517">IF(U314=H314,J314,Q314)</f>
        <v>1500</v>
      </c>
      <c r="Y314">
        <f t="shared" ref="Y314" si="3518">IF(V314=I314,K314,R314)</f>
        <v>1102</v>
      </c>
      <c r="Z314" s="25">
        <f t="shared" ref="Z314" si="3519">(U314-V314)/(C314)</f>
        <v>5.3893769694965564E-3</v>
      </c>
      <c r="AA314" s="25">
        <f t="shared" ref="AA314" si="3520">LN(C314/N313)</f>
        <v>2.2216864227269264E-3</v>
      </c>
      <c r="AB314" s="25">
        <f t="shared" ref="AB314" si="3521">LN(N314/U314)</f>
        <v>-1.3457380894314668E-4</v>
      </c>
      <c r="AC314" s="25">
        <f t="shared" ref="AC314" si="3522">LN(N314/V314)</f>
        <v>5.2441631371630184E-3</v>
      </c>
      <c r="AD314" s="25">
        <f t="shared" ref="AD314" si="3523">LN(U314/C314)</f>
        <v>4.6643729583583917E-3</v>
      </c>
      <c r="AE314" s="25">
        <f t="shared" ref="AE314" si="3524">LN(V314/C314)</f>
        <v>-7.1436398774770283E-4</v>
      </c>
      <c r="AF314" s="25">
        <f t="shared" ref="AF314" si="3525">LN(N314/C314)</f>
        <v>4.5297991494153821E-3</v>
      </c>
      <c r="AG314" s="25">
        <f t="shared" ref="AG314" si="3526">LN(N314/N313)</f>
        <v>6.7514855721423203E-3</v>
      </c>
      <c r="AH314" s="25">
        <f t="shared" ref="AH314" si="3527">LN(D314/C314)</f>
        <v>4.6079461968638992E-4</v>
      </c>
      <c r="AI314" s="25">
        <f t="shared" ref="AI314" si="3528">LN(E314/C314)</f>
        <v>1.4062380168138723E-3</v>
      </c>
      <c r="AJ314" s="25">
        <f t="shared" ref="AJ314" si="3529">LN(F314/C314)</f>
        <v>1.5796503579932313E-3</v>
      </c>
      <c r="AK314" s="25">
        <f t="shared" ref="AK314" si="3530">+LN(G314/C314)</f>
        <v>1.5548264043925863E-3</v>
      </c>
      <c r="AL314" s="25">
        <f t="shared" ref="AL314" si="3531">LN(H314/I314)</f>
        <v>3.2321166432674794E-3</v>
      </c>
      <c r="AM314" s="25">
        <f t="shared" ref="AM314" si="3532">LN(O314/P314)</f>
        <v>4.1503749510168591E-3</v>
      </c>
      <c r="AN314" s="25">
        <f t="shared" ref="AN314" si="3533">LN(L314/G314)</f>
        <v>0</v>
      </c>
      <c r="AO314" s="40">
        <f t="shared" ref="AO314" si="3534">(C314-I314)/(H314-I314)</f>
        <v>0.22074233111346975</v>
      </c>
      <c r="AP314" s="40">
        <f t="shared" ref="AP314" si="3535">(N313-I314)/(H314-I314)</f>
        <v>-0.46525369788057463</v>
      </c>
      <c r="AQ314" s="25">
        <f t="shared" ref="AQ314" si="3536">LN(M314/L314)</f>
        <v>7.4362279731945177E-4</v>
      </c>
      <c r="AR314" s="25">
        <f t="shared" ref="AR314" si="3537">LN(N314/L314)</f>
        <v>2.9749727450228136E-3</v>
      </c>
      <c r="AS314" s="25">
        <f t="shared" ref="AS314" si="3538">LN(N314/C314)</f>
        <v>4.5297991494153821E-3</v>
      </c>
      <c r="AT314" s="28">
        <f t="shared" ref="AT314" si="3539">+(G314-I314)/(H314-I314)</f>
        <v>0.70173755260633119</v>
      </c>
      <c r="AU314" s="28">
        <f t="shared" ref="AU314" si="3540">+(N314-P314)/(O314-P314)</f>
        <v>0.96751035842741728</v>
      </c>
      <c r="AV314" s="40">
        <f t="shared" ref="AV314" si="3541">+(N314-V314)/(U314-V314)</f>
        <v>0.97491474777886278</v>
      </c>
      <c r="AW314" s="25">
        <f t="shared" ref="AW314" si="3542">LN(N314/C314)</f>
        <v>4.5297991494153821E-3</v>
      </c>
      <c r="AX314" s="28">
        <f t="shared" ref="AX314" si="3543">(N314-L314)/(U314-V314)</f>
        <v>0.5536889405914438</v>
      </c>
      <c r="AY314" s="25">
        <f t="shared" ref="AY314" si="3544">LN(G314/I314)</f>
        <v>2.2691903921401514E-3</v>
      </c>
      <c r="AZ314" s="25">
        <f t="shared" ref="AZ314" si="3545">LN(N314/P314)</f>
        <v>4.0158011420736812E-3</v>
      </c>
      <c r="BA314" s="25">
        <f t="shared" ref="BA314" si="3546">AV313</f>
        <v>0.90036361423420386</v>
      </c>
      <c r="BB314" s="25">
        <f t="shared" ref="BB314" si="3547">AR313</f>
        <v>4.0437858198560348E-4</v>
      </c>
      <c r="BC314" s="25">
        <f t="shared" ref="BC314" si="3548">AS313</f>
        <v>-3.7816748435169346E-4</v>
      </c>
      <c r="BD314" s="39">
        <f t="shared" ref="BD314" si="3549">IF(AR313&lt;0,1,0)</f>
        <v>0</v>
      </c>
      <c r="BE314" t="str">
        <f t="shared" ref="BE314" si="3550">IF(B314=2,IF(AV313&lt;0.226,IF(AND(ABS(AA314)&lt;0.03,AO314&lt;0.8),IF(AND(AT314&lt;0.5 &amp; Q313&lt;14),2,1),0),IF(AV313&lt;0.8,IF(AND(AT314&gt;0.2,AK314&gt;-0.03,AA314&gt;-0.01),1,0),0)),"")</f>
        <v/>
      </c>
      <c r="BF314" t="str">
        <f t="shared" ref="BF314" si="3551">IF(B314=2,IF(AV313&lt;0.226,IF(AND(ABS(AA314)&lt;0.03,AO314&lt;0.8),IF(AND(AT314&lt;0.5 &amp; Q313&lt;14),2,1),0),IF(AV313&lt;0.8,IF(AND(AT314&gt;0.2,AK314&gt;-0.03,AA314&gt;-0.01),1,0),0)),"")</f>
        <v/>
      </c>
      <c r="BG314" t="str">
        <f t="shared" ref="BG314" si="3552">IF(B314=3,IF(AV313&lt;0.85,IF(AND(K314&gt;942,AT314&gt;0.9),0.25,1)*IF(AR313&lt;-0.004,1,0.5),0),"")</f>
        <v/>
      </c>
      <c r="BH314">
        <f t="shared" ref="BH314" si="3553">IF(B314=4,IF(AV313&lt;0.6,IF(AQ314&gt;=0,IF(K314&lt;1018,2,1),0),IF(AV313&gt;0.85,IF(AQ314&lt;=0,-0.5,0),0)),"")</f>
        <v>0</v>
      </c>
      <c r="BI314" t="str">
        <f t="shared" ref="BI314" si="3554">IF(B314=5,IF(AV313&lt;0.4,IF(AQ314&gt; -0.004,1,0),IF(AV313&lt;0.95,IF(AND(AO314&lt;0.85,AT314&lt;0.95,AQ314&gt;0,K314&lt;1115),0.5,0),0)),"")</f>
        <v/>
      </c>
      <c r="BJ314" s="25" t="str">
        <f t="shared" ref="BJ314" si="3555">IF(MAX(BE314:BI314)=0,"",MAX(BE314:BI314)*AR314)</f>
        <v/>
      </c>
    </row>
    <row r="315" spans="1:63" x14ac:dyDescent="0.25">
      <c r="A315" s="1">
        <v>42965</v>
      </c>
      <c r="B315" s="41">
        <f t="shared" si="2996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95"/>
        <v>3259.23936</v>
      </c>
      <c r="T315" t="str">
        <f t="shared" ref="T315" si="3556">IF(AVERAGE(N314)&lt;S314,"熊",IF(AVERAGE(N314)&gt;S314,"牛",""))</f>
        <v>牛</v>
      </c>
      <c r="U315">
        <f t="shared" ref="U315" si="3557">MAX(H315,O315)</f>
        <v>3275.0394000000001</v>
      </c>
      <c r="V315">
        <f t="shared" ref="V315" si="3558">MIN(I315,P315)</f>
        <v>3248.3031999999998</v>
      </c>
      <c r="W315" s="40">
        <f t="shared" ref="W315" si="3559">LN(U315/V315)</f>
        <v>8.1971318528912592E-3</v>
      </c>
      <c r="X315">
        <f t="shared" ref="X315" si="3560">IF(U315=H315,J315,Q315)</f>
        <v>1341</v>
      </c>
      <c r="Y315">
        <f t="shared" ref="Y315" si="3561">IF(V315=I315,K315,R315)</f>
        <v>931</v>
      </c>
      <c r="Z315" s="25">
        <f t="shared" ref="Z315" si="3562">(U315-V315)/(C315)</f>
        <v>8.2183214449924897E-3</v>
      </c>
      <c r="AA315" s="25">
        <f t="shared" ref="AA315" si="3563">LN(C315/N314)</f>
        <v>-4.7148588622828091E-3</v>
      </c>
      <c r="AB315" s="25">
        <f t="shared" ref="AB315" si="3564">LN(N315/U315)</f>
        <v>-1.7718987328114687E-3</v>
      </c>
      <c r="AC315" s="25">
        <f t="shared" ref="AC315" si="3565">LN(N315/V315)</f>
        <v>6.425233120079814E-3</v>
      </c>
      <c r="AD315" s="25">
        <f t="shared" ref="AD315" si="3566">LN(U315/C315)</f>
        <v>6.6774316170187097E-3</v>
      </c>
      <c r="AE315" s="25">
        <f t="shared" ref="AE315" si="3567">LN(V315/C315)</f>
        <v>-1.519700235872456E-3</v>
      </c>
      <c r="AF315" s="25">
        <f t="shared" ref="AF315" si="3568">LN(N315/C315)</f>
        <v>4.9055328842073252E-3</v>
      </c>
      <c r="AG315" s="25">
        <f t="shared" ref="AG315" si="3569">LN(N315/N314)</f>
        <v>1.9067402192449583E-4</v>
      </c>
      <c r="AH315" s="25">
        <f t="shared" ref="AH315" si="3570">LN(D315/C315)</f>
        <v>-1.3591062032193403E-3</v>
      </c>
      <c r="AI315" s="25">
        <f t="shared" ref="AI315" si="3571">LN(E315/C315)</f>
        <v>6.8489704877668805E-4</v>
      </c>
      <c r="AJ315" s="25">
        <f t="shared" ref="AJ315" si="3572">LN(F315/C315)</f>
        <v>6.410007648452676E-4</v>
      </c>
      <c r="AK315" s="25">
        <f t="shared" ref="AK315" si="3573">+LN(G315/C315)</f>
        <v>2.6916536727281397E-3</v>
      </c>
      <c r="AL315" s="25">
        <f t="shared" ref="AL315" si="3574">LN(H315/I315)</f>
        <v>4.2113539086006428E-3</v>
      </c>
      <c r="AM315" s="25">
        <f t="shared" ref="AM315" si="3575">LN(O315/P315)</f>
        <v>4.4025094869503305E-3</v>
      </c>
      <c r="AN315" s="25">
        <f t="shared" ref="AN315" si="3576">LN(L315/G315)</f>
        <v>0</v>
      </c>
      <c r="AO315" s="40">
        <f t="shared" ref="AO315" si="3577">(C315-I315)/(H315-I315)</f>
        <v>0.36037232102474831</v>
      </c>
      <c r="AP315" s="40">
        <f t="shared" ref="AP315" si="3578">(N314-I315)/(H315-I315)</f>
        <v>1.481916461199501</v>
      </c>
      <c r="AQ315" s="25">
        <f t="shared" ref="AQ315" si="3579">LN(M315/L315)</f>
        <v>4.7516576043228023E-6</v>
      </c>
      <c r="AR315" s="25">
        <f t="shared" ref="AR315" si="3580">LN(N315/L315)</f>
        <v>2.2138792114790957E-3</v>
      </c>
      <c r="AS315" s="25">
        <f t="shared" ref="AS315" si="3581">LN(N315/C315)</f>
        <v>4.9055328842073252E-3</v>
      </c>
      <c r="AT315" s="28">
        <f t="shared" ref="AT315" si="3582">+(G315-I315)/(H315-I315)</f>
        <v>1</v>
      </c>
      <c r="AU315" s="28">
        <f t="shared" ref="AU315" si="3583">+(N315-P315)/(O315-P315)</f>
        <v>0.59699583643225906</v>
      </c>
      <c r="AV315" s="40">
        <f t="shared" ref="AV315" si="3584">+(N315-V315)/(U315-V315)</f>
        <v>0.78314420149460406</v>
      </c>
      <c r="AW315" s="25">
        <f t="shared" ref="AW315" si="3585">LN(N315/C315)</f>
        <v>4.9055328842073252E-3</v>
      </c>
      <c r="AX315" s="28">
        <f t="shared" ref="AX315" si="3586">(N315-L315)/(U315-V315)</f>
        <v>0.27040865942055303</v>
      </c>
      <c r="AY315" s="25">
        <f t="shared" ref="AY315" si="3587">LN(G315/I315)</f>
        <v>4.2113539086006428E-3</v>
      </c>
      <c r="AZ315" s="25">
        <f t="shared" ref="AZ315" si="3588">LN(N315/P315)</f>
        <v>2.6306107541390861E-3</v>
      </c>
      <c r="BA315" s="25">
        <f t="shared" ref="BA315" si="3589">AV314</f>
        <v>0.97491474777886278</v>
      </c>
      <c r="BB315" s="25">
        <f t="shared" ref="BB315" si="3590">AR314</f>
        <v>2.9749727450228136E-3</v>
      </c>
      <c r="BC315" s="25">
        <f t="shared" ref="BC315" si="3591">AS314</f>
        <v>4.5297991494153821E-3</v>
      </c>
      <c r="BD315" s="39">
        <f t="shared" ref="BD315" si="3592">IF(AR314&lt;0,1,0)</f>
        <v>0</v>
      </c>
      <c r="BE315" t="str">
        <f t="shared" ref="BE315" si="3593">IF(B315=2,IF(AV314&lt;0.226,IF(AND(ABS(AA315)&lt;0.03,AO315&lt;0.8),IF(AND(AT315&lt;0.5 &amp; Q314&lt;14),2,1),0),IF(AV314&lt;0.8,IF(AND(AT315&gt;0.2,AK315&gt;-0.03,AA315&gt;-0.01),1,0),0)),"")</f>
        <v/>
      </c>
      <c r="BF315" t="str">
        <f t="shared" ref="BF315" si="3594">IF(B315=2,IF(AV314&lt;0.226,IF(AND(ABS(AA315)&lt;0.03,AO315&lt;0.8),IF(AND(AT315&lt;0.5 &amp; Q314&lt;14),2,1),0),IF(AV314&lt;0.8,IF(AND(AT315&gt;0.2,AK315&gt;-0.03,AA315&gt;-0.01),1,0),0)),"")</f>
        <v/>
      </c>
      <c r="BG315" t="str">
        <f t="shared" ref="BG315" si="3595">IF(B315=3,IF(AV314&lt;0.85,IF(AND(K315&gt;942,AT315&gt;0.9),0.25,1)*IF(AR314&lt;-0.004,1,0.5),0),"")</f>
        <v/>
      </c>
      <c r="BH315" t="str">
        <f t="shared" ref="BH315" si="3596">IF(B315=4,IF(AV314&lt;0.6,IF(AQ315&gt;=0,IF(K315&lt;1018,2,1),0),IF(AV314&gt;0.85,IF(AQ315&lt;=0,-0.5,0),0)),"")</f>
        <v/>
      </c>
      <c r="BI315">
        <f t="shared" ref="BI315" si="3597">IF(B315=5,IF(AV314&lt;0.4,IF(AQ315&gt; -0.004,1,0),IF(AV314&lt;0.95,IF(AND(AO315&lt;0.85,AT315&lt;0.95,AQ315&gt;0,K315&lt;1115),0.5,0),0)),"")</f>
        <v>0</v>
      </c>
      <c r="BJ315" s="25" t="str">
        <f t="shared" ref="BJ315" si="3598">IF(MAX(BE315:BI315)=0,"",MAX(BE315:BI315)*AR315)</f>
        <v/>
      </c>
    </row>
    <row r="316" spans="1:63" x14ac:dyDescent="0.25">
      <c r="A316" s="1">
        <v>42968</v>
      </c>
      <c r="B316" s="41">
        <f t="shared" si="2996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95"/>
        <v>3260.7935299999999</v>
      </c>
      <c r="T316" t="str">
        <f t="shared" ref="T316" si="3599">IF(AVERAGE(N315)&lt;S315,"熊",IF(AVERAGE(N315)&gt;S315,"牛",""))</f>
        <v>牛</v>
      </c>
      <c r="U316">
        <f t="shared" ref="U316" si="3600">MAX(H316,O316)</f>
        <v>3287.3427999999999</v>
      </c>
      <c r="V316">
        <f t="shared" ref="V316" si="3601">MIN(I316,P316)</f>
        <v>3270.4753000000001</v>
      </c>
      <c r="W316" s="40">
        <f t="shared" ref="W316" si="3602">LN(U316/V316)</f>
        <v>5.1442528415090042E-3</v>
      </c>
      <c r="X316">
        <f t="shared" ref="X316" si="3603">IF(U316=H316,J316,Q316)</f>
        <v>1459</v>
      </c>
      <c r="Y316">
        <f t="shared" ref="Y316" si="3604">IF(V316=I316,K316,R316)</f>
        <v>1109</v>
      </c>
      <c r="Z316" s="25">
        <f t="shared" ref="Z316" si="3605">(U316-V316)/(C316)</f>
        <v>5.151041484550414E-3</v>
      </c>
      <c r="AA316" s="25">
        <f t="shared" ref="AA316" si="3606">LN(C316/N315)</f>
        <v>1.6317684633430278E-3</v>
      </c>
      <c r="AB316" s="25">
        <f t="shared" ref="AB316" si="3607">LN(N316/U316)</f>
        <v>-6.3273187706007078E-6</v>
      </c>
      <c r="AC316" s="25">
        <f t="shared" ref="AC316" si="3608">LN(N316/V316)</f>
        <v>5.1379255227383394E-3</v>
      </c>
      <c r="AD316" s="25">
        <f t="shared" ref="AD316" si="3609">LN(U316/C316)</f>
        <v>3.8898095903640581E-3</v>
      </c>
      <c r="AE316" s="25">
        <f t="shared" ref="AE316" si="3610">LN(V316/C316)</f>
        <v>-1.2544432511448478E-3</v>
      </c>
      <c r="AF316" s="25">
        <f t="shared" ref="AF316" si="3611">LN(N316/C316)</f>
        <v>3.8834822715934857E-3</v>
      </c>
      <c r="AG316" s="25">
        <f t="shared" ref="AG316" si="3612">LN(N316/N315)</f>
        <v>5.5152507349366204E-3</v>
      </c>
      <c r="AH316" s="25">
        <f t="shared" ref="AH316" si="3613">LN(D316/C316)</f>
        <v>1.5515137539321023E-3</v>
      </c>
      <c r="AI316" s="25">
        <f t="shared" ref="AI316" si="3614">LN(E316/C316)</f>
        <v>1.8114455444893267E-3</v>
      </c>
      <c r="AJ316" s="25">
        <f t="shared" ref="AJ316" si="3615">LN(F316/C316)</f>
        <v>8.697788940122609E-4</v>
      </c>
      <c r="AK316" s="25">
        <f t="shared" ref="AK316" si="3616">+LN(G316/C316)</f>
        <v>5.8491148367459942E-4</v>
      </c>
      <c r="AL316" s="25">
        <f t="shared" ref="AL316" si="3617">LN(H316/I316)</f>
        <v>3.5823811814783666E-3</v>
      </c>
      <c r="AM316" s="25">
        <f t="shared" ref="AM316" si="3618">LN(O316/P316)</f>
        <v>3.4037891113025739E-3</v>
      </c>
      <c r="AN316" s="25">
        <f t="shared" ref="AN316" si="3619">LN(L316/G316)</f>
        <v>0</v>
      </c>
      <c r="AO316" s="40">
        <f t="shared" ref="AO316" si="3620">(C316-I316)/(H316-I316)</f>
        <v>0.34976271821830163</v>
      </c>
      <c r="AP316" s="40">
        <f t="shared" ref="AP316" si="3621">(N315-I316)/(H316-I316)</f>
        <v>-0.10511966328990908</v>
      </c>
      <c r="AQ316" s="25">
        <f t="shared" ref="AQ316" si="3622">LN(M316/L316)</f>
        <v>6.5417400404347485E-4</v>
      </c>
      <c r="AR316" s="25">
        <f t="shared" ref="AR316" si="3623">LN(N316/L316)</f>
        <v>3.2985707879190007E-3</v>
      </c>
      <c r="AS316" s="25">
        <f t="shared" ref="AS316" si="3624">LN(N316/C316)</f>
        <v>3.8834822715934857E-3</v>
      </c>
      <c r="AT316" s="28">
        <f t="shared" ref="AT316" si="3625">+(G316-I316)/(H316-I316)</f>
        <v>0.51299724804253366</v>
      </c>
      <c r="AU316" s="28">
        <f t="shared" ref="AU316" si="3626">+(N316-P316)/(O316-P316)</f>
        <v>0.99813793597366418</v>
      </c>
      <c r="AV316" s="40">
        <f t="shared" ref="AV316" si="3627">+(N316-V316)/(U316-V316)</f>
        <v>0.99876685934490705</v>
      </c>
      <c r="AW316" s="25">
        <f t="shared" ref="AW316" si="3628">LN(N316/C316)</f>
        <v>3.8834822715934857E-3</v>
      </c>
      <c r="AX316" s="28">
        <f t="shared" ref="AX316" si="3629">(N316-L316)/(U316-V316)</f>
        <v>0.64180228249593763</v>
      </c>
      <c r="AY316" s="25">
        <f t="shared" ref="AY316" si="3630">LN(G316/I316)</f>
        <v>1.8393547348192858E-3</v>
      </c>
      <c r="AZ316" s="25">
        <f t="shared" ref="AZ316" si="3631">LN(N316/P316)</f>
        <v>3.3974617925318774E-3</v>
      </c>
      <c r="BA316" s="25">
        <f t="shared" ref="BA316" si="3632">AV315</f>
        <v>0.78314420149460406</v>
      </c>
      <c r="BB316" s="25">
        <f t="shared" ref="BB316" si="3633">AR315</f>
        <v>2.2138792114790957E-3</v>
      </c>
      <c r="BC316" s="25">
        <f t="shared" ref="BC316" si="3634">AS315</f>
        <v>4.9055328842073252E-3</v>
      </c>
      <c r="BD316" s="39">
        <f t="shared" ref="BD316" si="3635">IF(AR315&lt;0,1,0)</f>
        <v>0</v>
      </c>
      <c r="BE316" t="str">
        <f t="shared" ref="BE316" si="3636">IF(B316=2,IF(AV315&lt;0.226,IF(AND(ABS(AA316)&lt;0.03,AO316&lt;0.8),IF(AND(AT316&lt;0.5 &amp; Q315&lt;14),2,1),0),IF(AV315&lt;0.8,IF(AND(AT316&gt;0.2,AK316&gt;-0.03,AA316&gt;-0.01),1,0),0)),"")</f>
        <v/>
      </c>
      <c r="BF316" t="str">
        <f t="shared" ref="BF316" si="3637">IF(B316=2,IF(AV315&lt;0.226,IF(AND(ABS(AA316)&lt;0.03,AO316&lt;0.8),IF(AND(AT316&lt;0.5 &amp; Q315&lt;14),2,1),0),IF(AV315&lt;0.8,IF(AND(AT316&gt;0.2,AK316&gt;-0.03,AA316&gt;-0.01),1,0),0)),"")</f>
        <v/>
      </c>
      <c r="BG316" t="str">
        <f t="shared" ref="BG316" si="3638">IF(B316=3,IF(AV315&lt;0.85,IF(AND(K316&gt;942,AT316&gt;0.9),0.25,1)*IF(AR315&lt;-0.004,1,0.5),0),"")</f>
        <v/>
      </c>
      <c r="BH316" t="str">
        <f t="shared" ref="BH316" si="3639">IF(B316=4,IF(AV315&lt;0.6,IF(AQ316&gt;=0,IF(K316&lt;1018,2,1),0),IF(AV315&gt;0.85,IF(AQ316&lt;=0,-0.5,0),0)),"")</f>
        <v/>
      </c>
      <c r="BI316" t="str">
        <f t="shared" ref="BI316" si="3640">IF(B316=5,IF(AV315&lt;0.4,IF(AQ316&gt; -0.004,1,0),IF(AV315&lt;0.95,IF(AND(AO316&lt;0.85,AT316&lt;0.95,AQ316&gt;0,K316&lt;1115),0.5,0),0)),"")</f>
        <v/>
      </c>
      <c r="BJ316" s="25" t="str">
        <f t="shared" ref="BJ316" si="3641">IF(MAX(BE316:BI316)=0,"",MAX(BE316:BI316)*AR316)</f>
        <v/>
      </c>
    </row>
    <row r="317" spans="1:63" x14ac:dyDescent="0.25">
      <c r="A317" s="1">
        <v>42969</v>
      </c>
      <c r="B317" s="41">
        <f t="shared" si="2996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100">
        <f t="shared" si="195"/>
        <v>3262.6350499999999</v>
      </c>
      <c r="T317" s="100" t="str">
        <f t="shared" ref="T317" si="3642">IF(AVERAGE(N316)&lt;S316,"熊",IF(AVERAGE(N316)&gt;S316,"牛",""))</f>
        <v>牛</v>
      </c>
      <c r="U317" s="100">
        <f t="shared" ref="U317" si="3643">MAX(H317,O317)</f>
        <v>3293.4760000000001</v>
      </c>
      <c r="V317" s="100">
        <f t="shared" ref="V317" si="3644">MIN(I317,P317)</f>
        <v>3274.9924999999998</v>
      </c>
      <c r="W317" s="40">
        <f t="shared" ref="W317" si="3645">LN(U317/V317)</f>
        <v>5.6279629831892386E-3</v>
      </c>
      <c r="X317" s="100">
        <f t="shared" ref="X317" si="3646">IF(U317=H317,J317,Q317)</f>
        <v>1121</v>
      </c>
      <c r="Y317" s="100">
        <f t="shared" ref="Y317" si="3647">IF(V317=I317,K317,R317)</f>
        <v>1004</v>
      </c>
      <c r="Z317" s="101">
        <f t="shared" ref="Z317" si="3648">(U317-V317)/(C317)</f>
        <v>5.6221612587388286E-3</v>
      </c>
      <c r="AA317" s="101">
        <f t="shared" ref="AA317" si="3649">LN(C317/N316)</f>
        <v>8.903507776541694E-5</v>
      </c>
      <c r="AB317" s="101">
        <f t="shared" ref="AB317" si="3650">LN(N317/U317)</f>
        <v>-7.4435404118798111E-4</v>
      </c>
      <c r="AC317" s="101">
        <f t="shared" ref="AC317" si="3651">LN(N317/V317)</f>
        <v>4.8836089420012914E-3</v>
      </c>
      <c r="AD317" s="101">
        <f t="shared" ref="AD317" si="3652">LN(U317/C317)</f>
        <v>1.7812553623556351E-3</v>
      </c>
      <c r="AE317" s="101">
        <f t="shared" ref="AE317" si="3653">LN(V317/C317)</f>
        <v>-3.846707620833546E-3</v>
      </c>
      <c r="AF317" s="101">
        <f t="shared" ref="AF317" si="3654">LN(N317/C317)</f>
        <v>1.0369013211677493E-3</v>
      </c>
      <c r="AG317" s="101">
        <f t="shared" ref="AG317" si="3655">LN(N317/N316)</f>
        <v>1.1259363989330716E-3</v>
      </c>
      <c r="AH317" s="101">
        <f t="shared" ref="AH317" si="3656">LN(D317/C317)</f>
        <v>-3.9242831989973865E-4</v>
      </c>
      <c r="AI317" s="101">
        <f t="shared" ref="AI317" si="3657">LN(E317/C317)</f>
        <v>-1.3509180688176076E-3</v>
      </c>
      <c r="AJ317" s="101">
        <f t="shared" ref="AJ317" si="3658">LN(F317/C317)</f>
        <v>-1.4857357711987856E-3</v>
      </c>
      <c r="AK317" s="101">
        <f t="shared" ref="AK317" si="3659">+LN(G317/C317)</f>
        <v>1.2435025093610358E-3</v>
      </c>
      <c r="AL317" s="101">
        <f t="shared" ref="AL317" si="3660">LN(H317/I317)</f>
        <v>5.6279629831892386E-3</v>
      </c>
      <c r="AM317" s="101">
        <f t="shared" ref="AM317" si="3661">LN(O317/P317)</f>
        <v>3.8429233543009244E-3</v>
      </c>
      <c r="AN317" s="101">
        <f t="shared" ref="AN317" si="3662">LN(L317/G317)</f>
        <v>0</v>
      </c>
      <c r="AO317" s="40">
        <f t="shared" ref="AO317" si="3663">(C317-I317)/(H317-I317)</f>
        <v>0.68289014526469871</v>
      </c>
      <c r="AP317" s="40">
        <f t="shared" ref="AP317" si="3664">(N316-I317)/(H317-I317)</f>
        <v>0.66705439987015969</v>
      </c>
      <c r="AQ317" s="101">
        <f t="shared" ref="AQ317" si="3665">LN(M317/L317)</f>
        <v>-8.1641471215178286E-4</v>
      </c>
      <c r="AR317" s="101">
        <f t="shared" ref="AR317" si="3666">LN(N317/L317)</f>
        <v>-2.0660118819340606E-4</v>
      </c>
      <c r="AS317" s="101">
        <f t="shared" ref="AS317" si="3667">LN(N317/C317)</f>
        <v>1.0369013211677493E-3</v>
      </c>
      <c r="AT317" s="28">
        <f t="shared" ref="AT317" si="3668">+(G317-I317)/(H317-I317)</f>
        <v>0.90420645440526637</v>
      </c>
      <c r="AU317" s="28">
        <f t="shared" ref="AU317" si="3669">+(N317-P317)/(O317-P317)</f>
        <v>0.80781653235381135</v>
      </c>
      <c r="AV317" s="40">
        <f t="shared" ref="AV317" si="3670">+(N317-V317)/(U317-V317)</f>
        <v>0.86741688533015471</v>
      </c>
      <c r="AW317" s="101">
        <f t="shared" ref="AW317" si="3671">LN(N317/C317)</f>
        <v>1.0369013211677493E-3</v>
      </c>
      <c r="AX317" s="28">
        <f t="shared" ref="AX317" si="3672">(N317-L317)/(U317-V317)</f>
        <v>-3.6789569075111647E-2</v>
      </c>
      <c r="AY317" s="101">
        <f t="shared" ref="AY317" si="3673">LN(G317/I317)</f>
        <v>5.0902101301947798E-3</v>
      </c>
      <c r="AZ317" s="101">
        <f t="shared" ref="AZ317" si="3674">LN(N317/P317)</f>
        <v>3.1055224773726656E-3</v>
      </c>
      <c r="BA317" s="101">
        <f t="shared" ref="BA317" si="3675">AV316</f>
        <v>0.99876685934490705</v>
      </c>
      <c r="BB317" s="101">
        <f t="shared" ref="BB317" si="3676">AR316</f>
        <v>3.2985707879190007E-3</v>
      </c>
      <c r="BC317" s="101">
        <f t="shared" ref="BC317" si="3677">AS316</f>
        <v>3.8834822715934857E-3</v>
      </c>
      <c r="BD317" s="39">
        <f t="shared" ref="BD317" si="3678">IF(AR316&lt;0,1,0)</f>
        <v>0</v>
      </c>
      <c r="BE317" s="100">
        <f t="shared" ref="BE317" si="3679">IF(B317=2,IF(AV316&lt;0.226,IF(AND(ABS(AA317)&lt;0.03,AO317&lt;0.8),IF(AND(AT317&lt;0.5 &amp; Q316&lt;14),2,1),0),IF(AV316&lt;0.8,IF(AND(AT317&gt;0.2,AK317&gt;-0.03,AA317&gt;-0.01),1,0),0)),"")</f>
        <v>0</v>
      </c>
      <c r="BF317" s="100">
        <f t="shared" ref="BF317" si="3680">IF(B317=2,IF(AV316&lt;0.226,IF(AND(ABS(AA317)&lt;0.03,AO317&lt;0.8),IF(AND(AT317&lt;0.5 &amp; Q316&lt;14),2,1),0),IF(AV316&lt;0.8,IF(AND(AT317&gt;0.2,AK317&gt;-0.03,AA317&gt;-0.01),1,0),0)),"")</f>
        <v>0</v>
      </c>
      <c r="BG317" s="100" t="str">
        <f t="shared" ref="BG317" si="3681">IF(B317=3,IF(AV316&lt;0.85,IF(AND(K317&gt;942,AT317&gt;0.9),0.25,1)*IF(AR316&lt;-0.004,1,0.5),0),"")</f>
        <v/>
      </c>
      <c r="BH317" s="100" t="str">
        <f t="shared" ref="BH317" si="3682">IF(B317=4,IF(AV316&lt;0.6,IF(AQ317&gt;=0,IF(K317&lt;1018,2,1),0),IF(AV316&gt;0.85,IF(AQ317&lt;=0,-0.5,0),0)),"")</f>
        <v/>
      </c>
      <c r="BI317" s="100" t="str">
        <f t="shared" ref="BI317" si="3683">IF(B317=5,IF(AV316&lt;0.4,IF(AQ317&gt; -0.004,1,0),IF(AV316&lt;0.95,IF(AND(AO317&lt;0.85,AT317&lt;0.95,AQ317&gt;0,K317&lt;1115),0.5,0),0)),"")</f>
        <v/>
      </c>
      <c r="BJ317" s="101" t="str">
        <f t="shared" ref="BJ317" si="3684">IF(MAX(BE317:BI317)=0,"",MAX(BE317:BI317)*AR317)</f>
        <v/>
      </c>
    </row>
    <row r="318" spans="1:63" x14ac:dyDescent="0.25">
      <c r="A318" s="1">
        <v>42970</v>
      </c>
      <c r="B318" s="41">
        <f t="shared" si="2996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100">
        <f t="shared" si="195"/>
        <v>3264.9980349999996</v>
      </c>
      <c r="T318" s="100" t="str">
        <f t="shared" ref="T318" si="3685">IF(AVERAGE(N317)&lt;S317,"熊",IF(AVERAGE(N317)&gt;S317,"牛",""))</f>
        <v>牛</v>
      </c>
      <c r="U318" s="100">
        <f t="shared" ref="U318" si="3686">MAX(H318,O318)</f>
        <v>3299.1131999999998</v>
      </c>
      <c r="V318" s="100">
        <f t="shared" ref="V318" si="3687">MIN(I318,P318)</f>
        <v>3274.5729000000001</v>
      </c>
      <c r="W318" s="40">
        <f t="shared" ref="W318" si="3688">LN(U318/V318)</f>
        <v>7.4662567170009761E-3</v>
      </c>
      <c r="X318" s="100">
        <f t="shared" ref="X318" si="3689">IF(U318=H318,J318,Q318)</f>
        <v>1412</v>
      </c>
      <c r="Y318" s="100">
        <f t="shared" ref="Y318" si="3690">IF(V318=I318,K318,R318)</f>
        <v>1108</v>
      </c>
      <c r="Z318" s="101">
        <f t="shared" ref="Z318" si="3691">(U318-V318)/(C318)</f>
        <v>7.4731486109705031E-3</v>
      </c>
      <c r="AA318" s="101">
        <f t="shared" ref="AA318" si="3692">LN(C318/N317)</f>
        <v>-2.1989349408374171E-3</v>
      </c>
      <c r="AB318" s="101">
        <f t="shared" ref="AB318" si="3693">LN(N318/U318)</f>
        <v>-3.4716778957020744E-3</v>
      </c>
      <c r="AC318" s="101">
        <f t="shared" ref="AC318" si="3694">LN(N318/V318)</f>
        <v>3.9945788212989953E-3</v>
      </c>
      <c r="AD318" s="101">
        <f t="shared" ref="AD318" si="3695">LN(U318/C318)</f>
        <v>4.6534520766426677E-3</v>
      </c>
      <c r="AE318" s="101">
        <f t="shared" ref="AE318" si="3696">LN(V318/C318)</f>
        <v>-2.8128046403583318E-3</v>
      </c>
      <c r="AF318" s="101">
        <f t="shared" ref="AF318" si="3697">LN(N318/C318)</f>
        <v>1.181774180940721E-3</v>
      </c>
      <c r="AG318" s="101">
        <f t="shared" ref="AG318" si="3698">LN(N318/N317)</f>
        <v>-1.0171607598967146E-3</v>
      </c>
      <c r="AH318" s="101">
        <f t="shared" ref="AH318" si="3699">LN(D318/C318)</f>
        <v>6.1513974011036915E-6</v>
      </c>
      <c r="AI318" s="101">
        <f t="shared" ref="AI318" si="3700">LN(E318/C318)</f>
        <v>2.7881616974621408E-4</v>
      </c>
      <c r="AJ318" s="101">
        <f t="shared" ref="AJ318" si="3701">LN(F318/C318)</f>
        <v>-3.0112975662583856E-4</v>
      </c>
      <c r="AK318" s="101">
        <f t="shared" ref="AK318" si="3702">+LN(G318/C318)</f>
        <v>-1.1782788076798662E-4</v>
      </c>
      <c r="AL318" s="101">
        <f t="shared" ref="AL318" si="3703">LN(H318/I318)</f>
        <v>6.0175157337377218E-3</v>
      </c>
      <c r="AM318" s="101">
        <f t="shared" ref="AM318" si="3704">LN(O318/P318)</f>
        <v>4.891924022645015E-3</v>
      </c>
      <c r="AN318" s="101">
        <f t="shared" ref="AN318" si="3705">LN(L318/G318)</f>
        <v>0</v>
      </c>
      <c r="AO318" s="40">
        <f t="shared" ref="AO318" si="3706">(C318-I318)/(H318-I318)</f>
        <v>0.46668724259013639</v>
      </c>
      <c r="AP318" s="40">
        <f t="shared" ref="AP318" si="3707">(N317-I318)/(H318-I318)</f>
        <v>0.83243946124810575</v>
      </c>
      <c r="AQ318" s="101">
        <f t="shared" ref="AQ318" si="3708">LN(M318/L318)</f>
        <v>9.1688814323278146E-4</v>
      </c>
      <c r="AR318" s="101">
        <f t="shared" ref="AR318" si="3709">LN(N318/L318)</f>
        <v>1.2996020617086191E-3</v>
      </c>
      <c r="AS318" s="101">
        <f t="shared" ref="AS318" si="3710">LN(N318/C318)</f>
        <v>1.181774180940721E-3</v>
      </c>
      <c r="AT318" s="28">
        <f t="shared" ref="AT318" si="3711">+(G318-I318)/(H318-I318)</f>
        <v>0.44711144392386265</v>
      </c>
      <c r="AU318" s="28">
        <f t="shared" ref="AU318" si="3712">+(N318-P318)/(O318-P318)</f>
        <v>0.28982086511465138</v>
      </c>
      <c r="AV318" s="40">
        <f t="shared" ref="AV318" si="3713">+(N318-V318)/(U318-V318)</f>
        <v>0.53408882531998381</v>
      </c>
      <c r="AW318" s="101">
        <f t="shared" ref="AW318" si="3714">LN(N318/C318)</f>
        <v>1.181774180940721E-3</v>
      </c>
      <c r="AX318" s="28">
        <f t="shared" ref="AX318" si="3715">(N318-L318)/(U318-V318)</f>
        <v>0.17399542792874734</v>
      </c>
      <c r="AY318" s="101">
        <f t="shared" ref="AY318" si="3716">LN(G318/I318)</f>
        <v>2.6949767595903858E-3</v>
      </c>
      <c r="AZ318" s="101">
        <f t="shared" ref="AZ318" si="3717">LN(N318/P318)</f>
        <v>1.4202461269429804E-3</v>
      </c>
      <c r="BA318" s="101">
        <f t="shared" ref="BA318" si="3718">AV317</f>
        <v>0.86741688533015471</v>
      </c>
      <c r="BB318" s="101">
        <f t="shared" ref="BB318" si="3719">AR317</f>
        <v>-2.0660118819340606E-4</v>
      </c>
      <c r="BC318" s="101">
        <f t="shared" ref="BC318" si="3720">AS317</f>
        <v>1.0369013211677493E-3</v>
      </c>
      <c r="BD318" s="39">
        <f t="shared" ref="BD318" si="3721">IF(AR317&lt;0,1,0)</f>
        <v>1</v>
      </c>
      <c r="BE318" s="100" t="str">
        <f t="shared" ref="BE318" si="3722">IF(B318=2,IF(AV317&lt;0.226,IF(AND(ABS(AA318)&lt;0.03,AO318&lt;0.8),IF(AND(AT318&lt;0.5 &amp; Q317&lt;14),2,1),0),IF(AV317&lt;0.8,IF(AND(AT318&gt;0.2,AK318&gt;-0.03,AA318&gt;-0.01),1,0),0)),"")</f>
        <v/>
      </c>
      <c r="BF318" s="100" t="str">
        <f t="shared" ref="BF318" si="3723">IF(B318=2,IF(AV317&lt;0.226,IF(AND(ABS(AA318)&lt;0.03,AO318&lt;0.8),IF(AND(AT318&lt;0.5 &amp; Q317&lt;14),2,1),0),IF(AV317&lt;0.8,IF(AND(AT318&gt;0.2,AK318&gt;-0.03,AA318&gt;-0.01),1,0),0)),"")</f>
        <v/>
      </c>
      <c r="BG318" s="100">
        <f t="shared" ref="BG318" si="3724">IF(B318=3,IF(AV317&lt;0.85,IF(AND(K318&gt;942,AT318&gt;0.9),0.25,1)*IF(AR317&lt;-0.004,1,0.5),0),"")</f>
        <v>0</v>
      </c>
      <c r="BH318" s="100" t="str">
        <f t="shared" ref="BH318" si="3725">IF(B318=4,IF(AV317&lt;0.6,IF(AQ318&gt;=0,IF(K318&lt;1018,2,1),0),IF(AV317&gt;0.85,IF(AQ318&lt;=0,-0.5,0),0)),"")</f>
        <v/>
      </c>
      <c r="BI318" s="100" t="str">
        <f t="shared" ref="BI318" si="3726">IF(B318=5,IF(AV317&lt;0.4,IF(AQ318&gt; -0.004,1,0),IF(AV317&lt;0.95,IF(AND(AO318&lt;0.85,AT318&lt;0.95,AQ318&gt;0,K318&lt;1115),0.5,0),0)),"")</f>
        <v/>
      </c>
      <c r="BJ318" s="101" t="str">
        <f t="shared" ref="BJ318" si="3727">IF(MAX(BE318:BI318)=0,"",MAX(BE318:BI318)*AR318)</f>
        <v/>
      </c>
    </row>
    <row r="319" spans="1:63" x14ac:dyDescent="0.25">
      <c r="A319" s="1">
        <v>42971</v>
      </c>
      <c r="B319" s="41">
        <f t="shared" si="2996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100">
        <f t="shared" si="195"/>
        <v>3267.002845</v>
      </c>
      <c r="T319" s="100" t="str">
        <f t="shared" ref="T319" si="3728">IF(AVERAGE(N318)&lt;S318,"熊",IF(AVERAGE(N318)&gt;S318,"牛",""))</f>
        <v>牛</v>
      </c>
      <c r="U319" s="100">
        <f t="shared" ref="U319" si="3729">MAX(H319,O319)</f>
        <v>3297.9007999999999</v>
      </c>
      <c r="V319" s="100">
        <f t="shared" ref="V319" si="3730">MIN(I319,P319)</f>
        <v>3266.4767999999999</v>
      </c>
      <c r="W319" s="40">
        <f t="shared" ref="W319" si="3731">LN(U319/V319)</f>
        <v>9.5741719791100337E-3</v>
      </c>
      <c r="X319" s="100">
        <f t="shared" ref="X319" si="3732">IF(U319=H319,J319,Q319)</f>
        <v>946</v>
      </c>
      <c r="Y319" s="100">
        <f t="shared" ref="Y319" si="3733">IF(V319=I319,K319,R319)</f>
        <v>1439</v>
      </c>
      <c r="Z319" s="101">
        <f t="shared" ref="Z319" si="3734">(U319-V319)/(C319)</f>
        <v>9.5572956284070837E-3</v>
      </c>
      <c r="AA319" s="101">
        <f t="shared" ref="AA319" si="3735">LN(C319/N318)</f>
        <v>8.5101995462148012E-5</v>
      </c>
      <c r="AB319" s="101">
        <f t="shared" ref="AB319" si="3736">LN(N319/U319)</f>
        <v>-7.887018287537512E-3</v>
      </c>
      <c r="AC319" s="101">
        <f t="shared" ref="AC319" si="3737">LN(N319/V319)</f>
        <v>1.6871536915724263E-3</v>
      </c>
      <c r="AD319" s="101">
        <f t="shared" ref="AD319" si="3738">LN(U319/C319)</f>
        <v>3.0190156635480966E-3</v>
      </c>
      <c r="AE319" s="101">
        <f t="shared" ref="AE319" si="3739">LN(V319/C319)</f>
        <v>-6.5551563155618036E-3</v>
      </c>
      <c r="AF319" s="101">
        <f t="shared" ref="AF319" si="3740">LN(N319/C319)</f>
        <v>-4.8680026239892827E-3</v>
      </c>
      <c r="AG319" s="101">
        <f t="shared" ref="AG319" si="3741">LN(N319/N318)</f>
        <v>-4.7829006285272889E-3</v>
      </c>
      <c r="AH319" s="101">
        <f t="shared" ref="AH319" si="3742">LN(D319/C319)</f>
        <v>1.4694965449776816E-4</v>
      </c>
      <c r="AI319" s="101">
        <f t="shared" ref="AI319" si="3743">LN(E319/C319)</f>
        <v>1.1783332416817254E-3</v>
      </c>
      <c r="AJ319" s="101">
        <f t="shared" ref="AJ319" si="3744">LN(F319/C319)</f>
        <v>1.2122968811678729E-3</v>
      </c>
      <c r="AK319" s="101">
        <f t="shared" ref="AK319" si="3745">+LN(G319/C319)</f>
        <v>-4.6799848334879817E-4</v>
      </c>
      <c r="AL319" s="101">
        <f t="shared" ref="AL319" si="3746">LN(H319/I319)</f>
        <v>7.1137214533721462E-3</v>
      </c>
      <c r="AM319" s="101">
        <f t="shared" ref="AM319" si="3747">LN(O319/P319)</f>
        <v>6.3314058950203166E-3</v>
      </c>
      <c r="AN319" s="101">
        <f t="shared" ref="AN319" si="3748">LN(L319/G319)</f>
        <v>0</v>
      </c>
      <c r="AO319" s="40">
        <f t="shared" ref="AO319" si="3749">(C319-I319)/(H319-I319)</f>
        <v>0.57473767062638947</v>
      </c>
      <c r="AP319" s="40">
        <f t="shared" ref="AP319" si="3750">(N318-I319)/(H319-I319)</f>
        <v>0.56276869243832273</v>
      </c>
      <c r="AQ319" s="101">
        <f t="shared" ref="AQ319" si="3751">LN(M319/L319)</f>
        <v>-6.8922405091839992E-4</v>
      </c>
      <c r="AR319" s="101">
        <f t="shared" ref="AR319" si="3752">LN(N319/L319)</f>
        <v>-4.4000041406404697E-3</v>
      </c>
      <c r="AS319" s="101">
        <f t="shared" ref="AS319" si="3753">LN(N319/C319)</f>
        <v>-4.8680026239892827E-3</v>
      </c>
      <c r="AT319" s="28">
        <f t="shared" ref="AT319" si="3754">+(G319-I319)/(H319-I319)</f>
        <v>0.50892967904486808</v>
      </c>
      <c r="AU319" s="28">
        <f t="shared" ref="AU319" si="3755">+(N319-P319)/(O319-P319)</f>
        <v>0.26585530438134886</v>
      </c>
      <c r="AV319" s="40">
        <f t="shared" ref="AV319" si="3756">+(N319-V319)/(U319-V319)</f>
        <v>0.17552507637474313</v>
      </c>
      <c r="AW319" s="101">
        <f t="shared" ref="AW319" si="3757">LN(N319/C319)</f>
        <v>-4.8680026239892827E-3</v>
      </c>
      <c r="AX319" s="28">
        <f t="shared" ref="AX319" si="3758">(N319-L319)/(U319-V319)</f>
        <v>-0.45915542260692449</v>
      </c>
      <c r="AY319" s="101">
        <f t="shared" ref="AY319" si="3759">LN(G319/I319)</f>
        <v>3.626707306475096E-3</v>
      </c>
      <c r="AZ319" s="101">
        <f t="shared" ref="AZ319" si="3760">LN(N319/P319)</f>
        <v>1.6871536915724263E-3</v>
      </c>
      <c r="BA319" s="101">
        <f t="shared" ref="BA319" si="3761">AV318</f>
        <v>0.53408882531998381</v>
      </c>
      <c r="BB319" s="101">
        <f t="shared" ref="BB319" si="3762">AR318</f>
        <v>1.2996020617086191E-3</v>
      </c>
      <c r="BC319" s="101">
        <f t="shared" ref="BC319" si="3763">AS318</f>
        <v>1.181774180940721E-3</v>
      </c>
      <c r="BD319" s="39">
        <f t="shared" ref="BD319" si="3764">IF(AR318&lt;0,1,0)</f>
        <v>0</v>
      </c>
      <c r="BE319" s="100" t="str">
        <f t="shared" ref="BE319" si="3765">IF(B319=2,IF(AV318&lt;0.226,IF(AND(ABS(AA319)&lt;0.03,AO319&lt;0.8),IF(AND(AT319&lt;0.5 &amp; Q318&lt;14),2,1),0),IF(AV318&lt;0.8,IF(AND(AT319&gt;0.2,AK319&gt;-0.03,AA319&gt;-0.01),1,0),0)),"")</f>
        <v/>
      </c>
      <c r="BF319" s="100" t="str">
        <f t="shared" ref="BF319" si="3766">IF(B319=2,IF(AV318&lt;0.226,IF(AND(ABS(AA319)&lt;0.03,AO319&lt;0.8),IF(AND(AT319&lt;0.5 &amp; Q318&lt;14),2,1),0),IF(AV318&lt;0.8,IF(AND(AT319&gt;0.2,AK319&gt;-0.03,AA319&gt;-0.01),1,0),0)),"")</f>
        <v/>
      </c>
      <c r="BG319" s="100" t="str">
        <f t="shared" ref="BG319" si="3767">IF(B319=3,IF(AV318&lt;0.85,IF(AND(K319&gt;942,AT319&gt;0.9),0.25,1)*IF(AR318&lt;-0.004,1,0.5),0),"")</f>
        <v/>
      </c>
      <c r="BH319" s="100">
        <f t="shared" ref="BH319" si="3768">IF(B319=4,IF(AV318&lt;0.6,IF(AQ319&gt;=0,IF(K319&lt;1018,2,1),0),IF(AV318&gt;0.85,IF(AQ319&lt;=0,-0.5,0),0)),"")</f>
        <v>0</v>
      </c>
      <c r="BI319" s="100" t="str">
        <f t="shared" ref="BI319" si="3769">IF(B319=5,IF(AV318&lt;0.4,IF(AQ319&gt; -0.004,1,0),IF(AV318&lt;0.95,IF(AND(AO319&lt;0.85,AT319&lt;0.95,AQ319&gt;0,K319&lt;1115),0.5,0),0)),"")</f>
        <v/>
      </c>
      <c r="BJ319" s="101" t="str">
        <f t="shared" ref="BJ319" si="3770">IF(MAX(BE319:BI319)=0,"",MAX(BE319:BI319)*AR319)</f>
        <v/>
      </c>
    </row>
    <row r="320" spans="1:63" ht="42" x14ac:dyDescent="0.25">
      <c r="A320" s="1">
        <v>42972</v>
      </c>
      <c r="B320" s="41">
        <f t="shared" si="2996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100">
        <f t="shared" si="195"/>
        <v>3268.1378349999995</v>
      </c>
      <c r="T320" s="100" t="str">
        <f t="shared" ref="T320" si="3771">IF(AVERAGE(N319)&lt;S319,"熊",IF(AVERAGE(N319)&gt;S319,"牛",""))</f>
        <v>牛</v>
      </c>
      <c r="U320" s="100">
        <f t="shared" ref="U320" si="3772">MAX(H320,O320)</f>
        <v>3331.6641</v>
      </c>
      <c r="V320" s="100">
        <f t="shared" ref="V320" si="3773">MIN(I320,P320)</f>
        <v>3271.4607999999998</v>
      </c>
      <c r="W320" s="40">
        <f t="shared" ref="W320" si="3774">LN(U320/V320)</f>
        <v>1.8235295914025396E-2</v>
      </c>
      <c r="X320" s="100">
        <f t="shared" ref="X320" si="3775">IF(U320=H320,J320,Q320)</f>
        <v>1500</v>
      </c>
      <c r="Y320" s="100">
        <f t="shared" ref="Y320" si="3776">IF(V320=I320,K320,R320)</f>
        <v>930</v>
      </c>
      <c r="Z320" s="101">
        <f t="shared" ref="Z320" si="3777">(U320-V320)/(C320)</f>
        <v>1.8402574165033592E-2</v>
      </c>
      <c r="AA320" s="101">
        <f t="shared" ref="AA320" si="3778">LN(C320/N319)</f>
        <v>-1.6251357709549675E-4</v>
      </c>
      <c r="AB320" s="101">
        <f t="shared" ref="AB320" si="3779">LN(N320/U320)</f>
        <v>0</v>
      </c>
      <c r="AC320" s="101">
        <f t="shared" ref="AC320" si="3780">LN(N320/V320)</f>
        <v>1.8235295914025396E-2</v>
      </c>
      <c r="AD320" s="101">
        <f t="shared" ref="AD320" si="3781">LN(U320/C320)</f>
        <v>1.8235295914025396E-2</v>
      </c>
      <c r="AE320" s="101">
        <f t="shared" ref="AE320" si="3782">LN(V320/C320)</f>
        <v>0</v>
      </c>
      <c r="AF320" s="101">
        <f t="shared" ref="AF320" si="3783">LN(N320/C320)</f>
        <v>1.8235295914025396E-2</v>
      </c>
      <c r="AG320" s="101">
        <f t="shared" ref="AG320" si="3784">LN(N320/N319)</f>
        <v>1.8072782336929907E-2</v>
      </c>
      <c r="AH320" s="101">
        <f t="shared" ref="AH320" si="3785">LN(D320/C320)</f>
        <v>1.6959984074102624E-3</v>
      </c>
      <c r="AI320" s="101">
        <f t="shared" ref="AI320" si="3786">LN(E320/C320)</f>
        <v>2.2028879352214903E-3</v>
      </c>
      <c r="AJ320" s="101">
        <f t="shared" ref="AJ320" si="3787">LN(F320/C320)</f>
        <v>4.0699458220780403E-3</v>
      </c>
      <c r="AK320" s="101">
        <f t="shared" ref="AK320" si="3788">+LN(G320/C320)</f>
        <v>1.1503095459089046E-2</v>
      </c>
      <c r="AL320" s="101">
        <f t="shared" ref="AL320" si="3789">LN(H320/I320)</f>
        <v>1.1503095459089046E-2</v>
      </c>
      <c r="AM320" s="101">
        <f t="shared" ref="AM320" si="3790">LN(O320/P320)</f>
        <v>6.7322004549363627E-3</v>
      </c>
      <c r="AN320" s="101">
        <f t="shared" ref="AN320" si="3791">LN(L320/G320)</f>
        <v>0</v>
      </c>
      <c r="AO320" s="40">
        <f t="shared" ref="AO320" si="3792">(C320-I320)/(H320-I320)</f>
        <v>0</v>
      </c>
      <c r="AP320" s="40">
        <f t="shared" ref="AP320" si="3793">(N319-I320)/(H320-I320)</f>
        <v>1.4047853058981411E-2</v>
      </c>
      <c r="AQ320" s="101">
        <f t="shared" ref="AQ320" si="3794">LN(M320/L320)</f>
        <v>2.0772473082298171E-3</v>
      </c>
      <c r="AR320" s="101">
        <f t="shared" ref="AR320" si="3795">LN(N320/L320)</f>
        <v>6.7322004549363627E-3</v>
      </c>
      <c r="AS320" s="101">
        <f t="shared" ref="AS320" si="3796">LN(N320/C320)</f>
        <v>1.8235295914025396E-2</v>
      </c>
      <c r="AT320" s="28">
        <f t="shared" ref="AT320" si="3797">+(G320-I320)/(H320-I320)</f>
        <v>1</v>
      </c>
      <c r="AU320" s="28">
        <f t="shared" ref="AU320" si="3798">+(N320-P320)/(O320-P320)</f>
        <v>1</v>
      </c>
      <c r="AV320" s="40">
        <f t="shared" ref="AV320" si="3799">+(N320-V320)/(U320-V320)</f>
        <v>1</v>
      </c>
      <c r="AW320" s="101">
        <f t="shared" ref="AW320" si="3800">LN(N320/C320)</f>
        <v>1.8235295914025396E-2</v>
      </c>
      <c r="AX320" s="28">
        <f t="shared" ref="AX320" si="3801">(N320-L320)/(U320-V320)</f>
        <v>0.37131021056985197</v>
      </c>
      <c r="AY320" s="101">
        <f t="shared" ref="AY320" si="3802">LN(G320/I320)</f>
        <v>1.1503095459089046E-2</v>
      </c>
      <c r="AZ320" s="101">
        <f t="shared" ref="AZ320" si="3803">LN(N320/P320)</f>
        <v>6.7322004549363627E-3</v>
      </c>
      <c r="BA320" s="101">
        <f t="shared" ref="BA320" si="3804">AV319</f>
        <v>0.17552507637474313</v>
      </c>
      <c r="BB320" s="101">
        <f t="shared" ref="BB320" si="3805">AR319</f>
        <v>-4.4000041406404697E-3</v>
      </c>
      <c r="BC320" s="101">
        <f t="shared" ref="BC320" si="3806">AS319</f>
        <v>-4.8680026239892827E-3</v>
      </c>
      <c r="BD320" s="39">
        <f t="shared" ref="BD320" si="3807">IF(AR319&lt;0,1,0)</f>
        <v>1</v>
      </c>
      <c r="BE320" s="100" t="str">
        <f t="shared" ref="BE320" si="3808">IF(B320=2,IF(AV319&lt;0.226,IF(AND(ABS(AA320)&lt;0.03,AO320&lt;0.8),IF(AND(AT320&lt;0.5 &amp; Q319&lt;14),2,1),0),IF(AV319&lt;0.8,IF(AND(AT320&gt;0.2,AK320&gt;-0.03,AA320&gt;-0.01),1,0),0)),"")</f>
        <v/>
      </c>
      <c r="BF320" s="100" t="str">
        <f t="shared" ref="BF320" si="3809">IF(B320=2,IF(AV319&lt;0.226,IF(AND(ABS(AA320)&lt;0.03,AO320&lt;0.8),IF(AND(AT320&lt;0.5 &amp; Q319&lt;14),2,1),0),IF(AV319&lt;0.8,IF(AND(AT320&gt;0.2,AK320&gt;-0.03,AA320&gt;-0.01),1,0),0)),"")</f>
        <v/>
      </c>
      <c r="BG320" s="100" t="str">
        <f t="shared" ref="BG320" si="3810">IF(B320=3,IF(AV319&lt;0.85,IF(AND(K320&gt;942,AT320&gt;0.9),0.25,1)*IF(AR319&lt;-0.004,1,0.5),0),"")</f>
        <v/>
      </c>
      <c r="BH320" s="100" t="str">
        <f t="shared" ref="BH320" si="3811">IF(B320=4,IF(AV319&lt;0.6,IF(AQ320&gt;=0,IF(K320&lt;1018,2,1),0),IF(AV319&gt;0.85,IF(AQ320&lt;=0,-0.5,0),0)),"")</f>
        <v/>
      </c>
      <c r="BI320" s="100">
        <f t="shared" ref="BI320" si="3812">IF(B320=5,IF(AV319&lt;0.4,IF(AQ320&gt; -0.004,1,0),IF(AV319&lt;0.95,IF(AND(AO320&lt;0.85,AT320&lt;0.95,AQ320&gt;0,K320&lt;1115),0.5,0),0)),"")</f>
        <v>1</v>
      </c>
      <c r="BJ320" s="101">
        <f t="shared" ref="BJ320" si="3813">IF(MAX(BE320:BI320)=0,"",MAX(BE320:BI320)*AR320)</f>
        <v>6.7322004549363627E-3</v>
      </c>
      <c r="BK320" s="50" t="s">
        <v>453</v>
      </c>
    </row>
    <row r="321" spans="1:62" x14ac:dyDescent="0.25">
      <c r="A321" s="98">
        <v>42975</v>
      </c>
      <c r="B321" s="41">
        <f t="shared" si="2996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100">
        <f t="shared" si="195"/>
        <v>3272.01478</v>
      </c>
      <c r="T321" s="100" t="str">
        <f t="shared" ref="T321" si="3814">IF(AVERAGE(N320)&lt;S320,"熊",IF(AVERAGE(N320)&gt;S320,"牛",""))</f>
        <v>牛</v>
      </c>
      <c r="U321" s="100">
        <f t="shared" ref="U321" si="3815">MAX(H321,O321)</f>
        <v>3374.6493999999998</v>
      </c>
      <c r="V321" s="100">
        <f t="shared" ref="V321" si="3816">MIN(I321,P321)</f>
        <v>3336.1264000000001</v>
      </c>
      <c r="W321" s="40">
        <f t="shared" ref="W321" si="3817">LN(U321/V321)</f>
        <v>1.1481063980003141E-2</v>
      </c>
      <c r="X321" s="100">
        <f t="shared" ref="X321" si="3818">IF(U321=H321,J321,Q321)</f>
        <v>1036</v>
      </c>
      <c r="Y321" s="100">
        <f t="shared" ref="Y321" si="3819">IF(V321=I321,K321,R321)</f>
        <v>930</v>
      </c>
      <c r="Z321" s="101">
        <f t="shared" ref="Z321" si="3820">(U321-V321)/(C321)</f>
        <v>1.1547224349772744E-2</v>
      </c>
      <c r="AA321" s="101">
        <f t="shared" ref="AA321" si="3821">LN(C321/N320)</f>
        <v>1.3384645681893158E-3</v>
      </c>
      <c r="AB321" s="101">
        <f t="shared" ref="AB321" si="3822">LN(N321/U321)</f>
        <v>-3.512986872335869E-3</v>
      </c>
      <c r="AC321" s="101">
        <f t="shared" ref="AC321" si="3823">LN(N321/V321)</f>
        <v>7.9680771076672749E-3</v>
      </c>
      <c r="AD321" s="101">
        <f t="shared" ref="AD321" si="3824">LN(U321/C321)</f>
        <v>1.1481063980003141E-2</v>
      </c>
      <c r="AE321" s="101">
        <f t="shared" ref="AE321" si="3825">LN(V321/C321)</f>
        <v>0</v>
      </c>
      <c r="AF321" s="101">
        <f t="shared" ref="AF321" si="3826">LN(N321/C321)</f>
        <v>7.9680771076672749E-3</v>
      </c>
      <c r="AG321" s="101">
        <f t="shared" ref="AG321" si="3827">LN(N321/N320)</f>
        <v>9.3065416758566256E-3</v>
      </c>
      <c r="AH321" s="101">
        <f t="shared" ref="AH321" si="3828">LN(D321/C321)</f>
        <v>1.3083267765256134E-3</v>
      </c>
      <c r="AI321" s="101">
        <f t="shared" ref="AI321" si="3829">LN(E321/C321)</f>
        <v>2.0769607375294946E-3</v>
      </c>
      <c r="AJ321" s="101">
        <f t="shared" ref="AJ321" si="3830">LN(F321/C321)</f>
        <v>4.9416290763970886E-3</v>
      </c>
      <c r="AK321" s="101">
        <f t="shared" ref="AK321" si="3831">+LN(G321/C321)</f>
        <v>7.1804504561061985E-3</v>
      </c>
      <c r="AL321" s="101">
        <f t="shared" ref="AL321" si="3832">LN(H321/I321)</f>
        <v>1.1481063980003141E-2</v>
      </c>
      <c r="AM321" s="101">
        <f t="shared" ref="AM321" si="3833">LN(O321/P321)</f>
        <v>7.0673994961819907E-3</v>
      </c>
      <c r="AN321" s="101">
        <f t="shared" ref="AN321" si="3834">LN(L321/G321)</f>
        <v>0</v>
      </c>
      <c r="AO321" s="40">
        <f t="shared" ref="AO321" si="3835">(C321-I321)/(H321-I321)</f>
        <v>0</v>
      </c>
      <c r="AP321" s="40">
        <f t="shared" ref="AP321" si="3836">(N320-I321)/(H321-I321)</f>
        <v>-0.11583469615554806</v>
      </c>
      <c r="AQ321" s="101">
        <f t="shared" ref="AQ321" si="3837">LN(M321/L321)</f>
        <v>8.8090723935422405E-4</v>
      </c>
      <c r="AR321" s="101">
        <f t="shared" ref="AR321" si="3838">LN(N321/L321)</f>
        <v>7.8762665156124293E-4</v>
      </c>
      <c r="AS321" s="101">
        <f t="shared" ref="AS321" si="3839">LN(N321/C321)</f>
        <v>7.9680771076672749E-3</v>
      </c>
      <c r="AT321" s="28">
        <f t="shared" ref="AT321" si="3840">+(G321-I321)/(H321-I321)</f>
        <v>0.62407133400825776</v>
      </c>
      <c r="AU321" s="28">
        <f t="shared" ref="AU321" si="3841">+(N321-P321)/(O321-P321)</f>
        <v>0.52952910825585109</v>
      </c>
      <c r="AV321" s="40">
        <f t="shared" ref="AV321" si="3842">+(N321-V321)/(U321-V321)</f>
        <v>0.69279910702696879</v>
      </c>
      <c r="AW321" s="101">
        <f t="shared" ref="AW321" si="3843">LN(N321/C321)</f>
        <v>7.9680771076672749E-3</v>
      </c>
      <c r="AX321" s="28">
        <f t="shared" ref="AX321" si="3844">(N321-L321)/(U321-V321)</f>
        <v>6.8727773018711052E-2</v>
      </c>
      <c r="AY321" s="101">
        <f t="shared" ref="AY321" si="3845">LN(G321/I321)</f>
        <v>7.1804504561061985E-3</v>
      </c>
      <c r="AZ321" s="101">
        <f t="shared" ref="AZ321" si="3846">LN(N321/P321)</f>
        <v>3.7486146148268847E-3</v>
      </c>
      <c r="BA321" s="101">
        <f t="shared" ref="BA321" si="3847">AV320</f>
        <v>1</v>
      </c>
      <c r="BB321" s="101">
        <f t="shared" ref="BB321" si="3848">AR320</f>
        <v>6.7322004549363627E-3</v>
      </c>
      <c r="BC321" s="101">
        <f t="shared" ref="BC321" si="3849">AS320</f>
        <v>1.8235295914025396E-2</v>
      </c>
      <c r="BD321" s="39">
        <f t="shared" ref="BD321" si="3850">IF(AR320&lt;0,1,0)</f>
        <v>0</v>
      </c>
      <c r="BE321" s="100" t="str">
        <f t="shared" ref="BE321" si="3851">IF(B321=2,IF(AV320&lt;0.226,IF(AND(ABS(AA321)&lt;0.03,AO321&lt;0.8),IF(AND(AT321&lt;0.5 &amp; Q320&lt;14),2,1),0),IF(AV320&lt;0.8,IF(AND(AT321&gt;0.2,AK321&gt;-0.03,AA321&gt;-0.01),1,0),0)),"")</f>
        <v/>
      </c>
      <c r="BF321" s="100" t="str">
        <f t="shared" ref="BF321" si="3852">IF(B321=2,IF(AV320&lt;0.226,IF(AND(ABS(AA321)&lt;0.03,AO321&lt;0.8),IF(AND(AT321&lt;0.5 &amp; Q320&lt;14),2,1),0),IF(AV320&lt;0.8,IF(AND(AT321&gt;0.2,AK321&gt;-0.03,AA321&gt;-0.01),1,0),0)),"")</f>
        <v/>
      </c>
      <c r="BG321" s="100" t="str">
        <f t="shared" ref="BG321" si="3853">IF(B321=3,IF(AV320&lt;0.85,IF(AND(K321&gt;942,AT321&gt;0.9),0.25,1)*IF(AR320&lt;-0.004,1,0.5),0),"")</f>
        <v/>
      </c>
      <c r="BH321" s="100" t="str">
        <f t="shared" ref="BH321" si="3854">IF(B321=4,IF(AV320&lt;0.6,IF(AQ321&gt;=0,IF(K321&lt;1018,2,1),0),IF(AV320&gt;0.85,IF(AQ321&lt;=0,-0.5,0),0)),"")</f>
        <v/>
      </c>
      <c r="BI321" s="100" t="str">
        <f t="shared" ref="BI321" si="3855">IF(B321=5,IF(AV320&lt;0.4,IF(AQ321&gt; -0.004,1,0),IF(AV320&lt;0.95,IF(AND(AO321&lt;0.85,AT321&lt;0.95,AQ321&gt;0,K321&lt;1115),0.5,0),0)),"")</f>
        <v/>
      </c>
      <c r="BJ321" s="101" t="str">
        <f t="shared" ref="BJ321" si="3856">IF(MAX(BE321:BI321)=0,"",MAX(BE321:BI321)*AR321)</f>
        <v/>
      </c>
    </row>
    <row r="322" spans="1:62" x14ac:dyDescent="0.25">
      <c r="A322" s="98">
        <v>42976</v>
      </c>
      <c r="B322" s="41">
        <f t="shared" si="2996"/>
        <v>2</v>
      </c>
      <c r="C322" s="100">
        <v>3362.0603999999998</v>
      </c>
      <c r="D322" s="100">
        <v>3355.6909000000001</v>
      </c>
      <c r="E322" s="39">
        <v>3359.2662</v>
      </c>
      <c r="F322" s="41">
        <v>3365.3013000000001</v>
      </c>
      <c r="G322" s="100">
        <v>3364.7192</v>
      </c>
      <c r="H322" s="100">
        <v>3374.5947000000001</v>
      </c>
      <c r="I322" s="100">
        <v>3354.4627</v>
      </c>
      <c r="J322" s="100">
        <v>1022</v>
      </c>
      <c r="K322" s="100">
        <v>932</v>
      </c>
      <c r="L322" s="100">
        <v>3364.7192</v>
      </c>
      <c r="M322" s="100">
        <v>3366.2692000000002</v>
      </c>
      <c r="N322" s="100">
        <v>3365.6279</v>
      </c>
      <c r="O322" s="100">
        <v>3369.4065999999998</v>
      </c>
      <c r="P322" s="100">
        <v>3357.4234999999999</v>
      </c>
      <c r="Q322" s="100">
        <v>1432</v>
      </c>
      <c r="R322" s="100">
        <v>1343</v>
      </c>
      <c r="S322" s="100">
        <f t="shared" si="195"/>
        <v>3276.4488949999995</v>
      </c>
      <c r="T322" s="100" t="str">
        <f t="shared" ref="T322" si="3857">IF(AVERAGE(N321)&lt;S321,"熊",IF(AVERAGE(N321)&gt;S321,"牛",""))</f>
        <v>牛</v>
      </c>
      <c r="U322" s="100">
        <f t="shared" ref="U322" si="3858">MAX(H322,O322)</f>
        <v>3374.5947000000001</v>
      </c>
      <c r="V322" s="100">
        <f t="shared" ref="V322" si="3859">MIN(I322,P322)</f>
        <v>3354.4627</v>
      </c>
      <c r="W322" s="40">
        <f t="shared" ref="W322" si="3860">LN(U322/V322)</f>
        <v>5.9836196572333137E-3</v>
      </c>
      <c r="X322" s="100">
        <f t="shared" ref="X322" si="3861">IF(U322=H322,J322,Q322)</f>
        <v>1022</v>
      </c>
      <c r="Y322" s="100">
        <f t="shared" ref="Y322" si="3862">IF(V322=I322,K322,R322)</f>
        <v>932</v>
      </c>
      <c r="Z322" s="101">
        <f t="shared" ref="Z322" si="3863">(U322-V322)/(C322)</f>
        <v>5.9879947427476507E-3</v>
      </c>
      <c r="AA322" s="101">
        <f t="shared" ref="AA322" si="3864">LN(C322/N321)</f>
        <v>-2.2445025284657742E-4</v>
      </c>
      <c r="AB322" s="101">
        <f t="shared" ref="AB322" si="3865">LN(N322/U322)</f>
        <v>-2.6606852093721514E-3</v>
      </c>
      <c r="AC322" s="101">
        <f t="shared" ref="AC322" si="3866">LN(N322/V322)</f>
        <v>3.3229344478611167E-3</v>
      </c>
      <c r="AD322" s="101">
        <f t="shared" ref="AD322" si="3867">LN(U322/C322)</f>
        <v>3.7212279025820669E-3</v>
      </c>
      <c r="AE322" s="101">
        <f t="shared" ref="AE322" si="3868">LN(V322/C322)</f>
        <v>-2.2623917546511865E-3</v>
      </c>
      <c r="AF322" s="101">
        <f t="shared" ref="AF322" si="3869">LN(N322/C322)</f>
        <v>1.0605426932097828E-3</v>
      </c>
      <c r="AG322" s="101">
        <f t="shared" ref="AG322" si="3870">LN(N322/N321)</f>
        <v>8.3609244036338137E-4</v>
      </c>
      <c r="AH322" s="101">
        <f t="shared" ref="AH322" si="3871">LN(D322/C322)</f>
        <v>-1.8963196534951576E-3</v>
      </c>
      <c r="AI322" s="101">
        <f t="shared" ref="AI322" si="3872">LN(E322/C322)</f>
        <v>-8.3144305499706069E-4</v>
      </c>
      <c r="AJ322" s="101">
        <f t="shared" ref="AJ322" si="3873">LN(F322/C322)</f>
        <v>9.6349814243473027E-4</v>
      </c>
      <c r="AK322" s="101">
        <f t="shared" ref="AK322" si="3874">+LN(G322/C322)</f>
        <v>7.9051204188684495E-4</v>
      </c>
      <c r="AL322" s="101">
        <f t="shared" ref="AL322" si="3875">LN(H322/I322)</f>
        <v>5.9836196572333137E-3</v>
      </c>
      <c r="AM322" s="101">
        <f t="shared" ref="AM322" si="3876">LN(O322/P322)</f>
        <v>3.5627814282189999E-3</v>
      </c>
      <c r="AN322" s="101">
        <f t="shared" ref="AN322" si="3877">LN(L322/G322)</f>
        <v>0</v>
      </c>
      <c r="AO322" s="40">
        <f t="shared" ref="AO322" si="3878">(C322-I322)/(H322-I322)</f>
        <v>0.37739419829126669</v>
      </c>
      <c r="AP322" s="40">
        <f t="shared" ref="AP322" si="3879">(N321-I322)/(H322-I322)</f>
        <v>0.41488178025033456</v>
      </c>
      <c r="AQ322" s="101">
        <f t="shared" ref="AQ322" si="3880">LN(M322/L322)</f>
        <v>4.6055643994222071E-4</v>
      </c>
      <c r="AR322" s="101">
        <f t="shared" ref="AR322" si="3881">LN(N322/L322)</f>
        <v>2.7003065132307895E-4</v>
      </c>
      <c r="AS322" s="101">
        <f t="shared" ref="AS322" si="3882">LN(N322/C322)</f>
        <v>1.0605426932097828E-3</v>
      </c>
      <c r="AT322" s="28">
        <f t="shared" ref="AT322" si="3883">+(G322-I322)/(H322-I322)</f>
        <v>0.509462547188552</v>
      </c>
      <c r="AU322" s="28">
        <f t="shared" ref="AU322" si="3884">+(N322-P322)/(O322-P322)</f>
        <v>0.68466423546495736</v>
      </c>
      <c r="AV322" s="40">
        <f t="shared" ref="AV322" si="3885">+(N322-V322)/(U322-V322)</f>
        <v>0.55459964236041526</v>
      </c>
      <c r="AW322" s="101">
        <f t="shared" ref="AW322" si="3886">LN(N322/C322)</f>
        <v>1.0605426932097828E-3</v>
      </c>
      <c r="AX322" s="28">
        <f t="shared" ref="AX322" si="3887">(N322-L322)/(U322-V322)</f>
        <v>4.5137095171863234E-2</v>
      </c>
      <c r="AY322" s="101">
        <f t="shared" ref="AY322" si="3888">LN(G322/I322)</f>
        <v>3.0529037965379363E-3</v>
      </c>
      <c r="AZ322" s="101">
        <f t="shared" ref="AZ322" si="3889">LN(N322/P322)</f>
        <v>2.4406786694330411E-3</v>
      </c>
      <c r="BA322" s="101">
        <f t="shared" ref="BA322" si="3890">AV321</f>
        <v>0.69279910702696879</v>
      </c>
      <c r="BB322" s="101">
        <f t="shared" ref="BB322" si="3891">AR321</f>
        <v>7.8762665156124293E-4</v>
      </c>
      <c r="BC322" s="101">
        <f t="shared" ref="BC322" si="3892">AS321</f>
        <v>7.9680771076672749E-3</v>
      </c>
      <c r="BD322" s="39">
        <f t="shared" ref="BD322" si="3893">IF(AR321&lt;0,1,0)</f>
        <v>0</v>
      </c>
    </row>
    <row r="323" spans="1:62" x14ac:dyDescent="0.25">
      <c r="A323" s="98">
        <v>42977</v>
      </c>
      <c r="B323" s="41">
        <f t="shared" ref="B323" si="3894">WEEKDAY(A323,2)</f>
        <v>3</v>
      </c>
      <c r="C323" s="100">
        <v>3361.8207000000002</v>
      </c>
      <c r="D323" s="100">
        <v>3364.1970000000001</v>
      </c>
      <c r="E323" s="39">
        <v>3372.5379050925926</v>
      </c>
      <c r="F323" s="100">
        <v>3374.7276000000002</v>
      </c>
      <c r="G323" s="100">
        <v>3364.3209999999999</v>
      </c>
      <c r="H323" s="100">
        <v>3376.6471999999999</v>
      </c>
      <c r="I323" s="100">
        <v>3361.8207000000002</v>
      </c>
      <c r="J323" s="100">
        <v>938</v>
      </c>
      <c r="K323" s="100">
        <v>930</v>
      </c>
      <c r="L323" s="100">
        <v>3364.3209999999999</v>
      </c>
      <c r="M323" s="100">
        <v>3367.5691999999999</v>
      </c>
      <c r="N323" s="100">
        <v>3362.9947000000002</v>
      </c>
      <c r="O323" s="100">
        <v>3374.5082000000002</v>
      </c>
      <c r="P323" s="100">
        <v>3357.2460000000001</v>
      </c>
      <c r="Q323" s="100">
        <v>1430</v>
      </c>
      <c r="R323" s="100">
        <v>1455</v>
      </c>
      <c r="S323" s="100">
        <f t="shared" si="195"/>
        <v>3280.116055</v>
      </c>
      <c r="T323" s="100" t="str">
        <f t="shared" ref="T323" si="3895">IF(AVERAGE(N322)&lt;S322,"熊",IF(AVERAGE(N322)&gt;S322,"牛",""))</f>
        <v>牛</v>
      </c>
      <c r="U323" s="100">
        <f t="shared" ref="U323" si="3896">MAX(H323,O323)</f>
        <v>3376.6471999999999</v>
      </c>
      <c r="V323" s="100">
        <f t="shared" ref="V323" si="3897">MIN(I323,P323)</f>
        <v>3357.2460000000001</v>
      </c>
      <c r="W323" s="40">
        <f t="shared" ref="W323" si="3898">LN(U323/V323)</f>
        <v>5.7622694944689072E-3</v>
      </c>
      <c r="X323" s="100">
        <f t="shared" ref="X323" si="3899">IF(U323=H323,J323,Q323)</f>
        <v>938</v>
      </c>
      <c r="Y323" s="100">
        <f t="shared" ref="Y323" si="3900">IF(V323=I323,K323,R323)</f>
        <v>1455</v>
      </c>
      <c r="Z323" s="101">
        <f t="shared" ref="Z323" si="3901">(U323-V323)/(C323)</f>
        <v>5.7710394846458611E-3</v>
      </c>
      <c r="AA323" s="101">
        <f t="shared" ref="AA323" si="3902">LN(C323/N322)</f>
        <v>-1.1318408011139836E-3</v>
      </c>
      <c r="AB323" s="101">
        <f t="shared" ref="AB323" si="3903">LN(N323/U323)</f>
        <v>-4.0514077385122547E-3</v>
      </c>
      <c r="AC323" s="101">
        <f t="shared" ref="AC323" si="3904">LN(N323/V323)</f>
        <v>1.7108617559566158E-3</v>
      </c>
      <c r="AD323" s="101">
        <f t="shared" ref="AD323" si="3905">LN(U323/C323)</f>
        <v>4.4005623076998415E-3</v>
      </c>
      <c r="AE323" s="101">
        <f t="shared" ref="AE323" si="3906">LN(V323/C323)</f>
        <v>-1.3617071867690746E-3</v>
      </c>
      <c r="AF323" s="101">
        <f t="shared" ref="AF323" si="3907">LN(N323/C323)</f>
        <v>3.4915456918757935E-4</v>
      </c>
      <c r="AG323" s="101">
        <f t="shared" ref="AG323" si="3908">LN(N323/N322)</f>
        <v>-7.8268623192632005E-4</v>
      </c>
      <c r="AH323" s="101">
        <f t="shared" ref="AH323" si="3909">LN(D323/C323)</f>
        <v>7.0659941881223438E-4</v>
      </c>
      <c r="AI323" s="101">
        <f t="shared" ref="AI323" si="3910">LN(E323/C323)</f>
        <v>3.1828462868162821E-3</v>
      </c>
      <c r="AJ323" s="101">
        <f t="shared" ref="AJ323" si="3911">LN(F323/C323)</f>
        <v>3.831907742194782E-3</v>
      </c>
      <c r="AK323" s="101">
        <f t="shared" ref="AK323" si="3912">+LN(G323/C323)</f>
        <v>7.4345746095871228E-4</v>
      </c>
      <c r="AL323" s="101">
        <f t="shared" ref="AL323" si="3913">LN(H323/I323)</f>
        <v>4.4005623076998415E-3</v>
      </c>
      <c r="AM323" s="101">
        <f t="shared" ref="AM323" si="3914">LN(O323/P323)</f>
        <v>5.1286001608986786E-3</v>
      </c>
      <c r="AN323" s="101">
        <f t="shared" ref="AN323" si="3915">LN(L323/G323)</f>
        <v>0</v>
      </c>
      <c r="AO323" s="40">
        <f t="shared" ref="AO323" si="3916">(C323-I323)/(H323-I323)</f>
        <v>0</v>
      </c>
      <c r="AP323" s="40">
        <f t="shared" ref="AP323" si="3917">(N322-I323)/(H323-I323)</f>
        <v>0.25678346204430069</v>
      </c>
      <c r="AQ323" s="101">
        <f t="shared" ref="AQ323" si="3918">LN(M323/L323)</f>
        <v>9.6501878538569289E-4</v>
      </c>
      <c r="AR323" s="101">
        <f t="shared" ref="AR323" si="3919">LN(N323/L323)</f>
        <v>-3.9430289177106906E-4</v>
      </c>
      <c r="AS323" s="101">
        <f t="shared" ref="AS323" si="3920">LN(N323/C323)</f>
        <v>3.4915456918757935E-4</v>
      </c>
      <c r="AT323" s="28">
        <f t="shared" ref="AT323" si="3921">+(G323-I323)/(H323-I323)</f>
        <v>0.16863723737900066</v>
      </c>
      <c r="AU323" s="28">
        <f t="shared" ref="AU323" si="3922">+(N323-P323)/(O323-P323)</f>
        <v>0.33302244209892473</v>
      </c>
      <c r="AV323" s="40">
        <f t="shared" ref="AV323" si="3923">+(N323-V323)/(U323-V323)</f>
        <v>0.29630641403625352</v>
      </c>
      <c r="AW323" s="101">
        <f t="shared" ref="AW323" si="3924">LN(N323/C323)</f>
        <v>3.4915456918757935E-4</v>
      </c>
      <c r="AX323" s="28">
        <f t="shared" ref="AX323" si="3925">(N323-L323)/(U323-V323)</f>
        <v>-6.8361750819523198E-2</v>
      </c>
      <c r="AY323" s="101">
        <f t="shared" ref="AY323" si="3926">LN(G323/I323)</f>
        <v>7.4345746095871228E-4</v>
      </c>
      <c r="AZ323" s="101">
        <f t="shared" ref="AZ323" si="3927">LN(N323/P323)</f>
        <v>1.7108617559566158E-3</v>
      </c>
      <c r="BA323" s="101">
        <f t="shared" ref="BA323" si="3928">AV322</f>
        <v>0.55459964236041526</v>
      </c>
      <c r="BB323" s="101">
        <f t="shared" ref="BB323" si="3929">AR322</f>
        <v>2.7003065132307895E-4</v>
      </c>
      <c r="BC323" s="101">
        <f t="shared" ref="BC323" si="3930">AS322</f>
        <v>1.0605426932097828E-3</v>
      </c>
      <c r="BD323" s="39">
        <f t="shared" ref="BD323" si="3931">IF(AR322&lt;0,1,0)</f>
        <v>0</v>
      </c>
    </row>
    <row r="324" spans="1:62" x14ac:dyDescent="0.25">
      <c r="A324" s="98">
        <v>42978</v>
      </c>
      <c r="B324" s="41">
        <f t="shared" si="2996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100">
        <f t="shared" si="195"/>
        <v>3283.9650199999996</v>
      </c>
      <c r="T324" s="100" t="str">
        <f t="shared" ref="T324" si="3932">IF(AVERAGE(N323)&lt;S323,"熊",IF(AVERAGE(N323)&gt;S323,"牛",""))</f>
        <v>牛</v>
      </c>
      <c r="U324" s="100">
        <f t="shared" ref="U324" si="3933">MAX(H324,O324)</f>
        <v>3367.3580999999999</v>
      </c>
      <c r="V324" s="100">
        <f t="shared" ref="V324" si="3934">MIN(I324,P324)</f>
        <v>3340.8438999999998</v>
      </c>
      <c r="W324" s="40">
        <f t="shared" ref="W324" si="3935">LN(U324/V324)</f>
        <v>7.9050505849900324E-3</v>
      </c>
      <c r="X324" s="100">
        <f t="shared" ref="X324" si="3936">IF(U324=H324,J324,Q324)</f>
        <v>940</v>
      </c>
      <c r="Y324" s="100">
        <f t="shared" ref="Y324" si="3937">IF(V324=I324,K324,R324)</f>
        <v>1128</v>
      </c>
      <c r="Z324" s="101">
        <f t="shared" ref="Z324" si="3938">(U324-V324)/(C324)</f>
        <v>7.8876986297123711E-3</v>
      </c>
      <c r="AA324" s="101">
        <f t="shared" ref="AA324" si="3939">LN(C324/N323)</f>
        <v>-4.5582864820755455E-4</v>
      </c>
      <c r="AB324" s="101">
        <f t="shared" ref="AB324" si="3940">LN(N324/U324)</f>
        <v>-1.8911614627280635E-3</v>
      </c>
      <c r="AC324" s="101">
        <f t="shared" ref="AC324" si="3941">LN(N324/V324)</f>
        <v>6.0138891222619459E-3</v>
      </c>
      <c r="AD324" s="101">
        <f t="shared" ref="AD324" si="3942">LN(U324/C324)</f>
        <v>1.7524621950651589E-3</v>
      </c>
      <c r="AE324" s="101">
        <f t="shared" ref="AE324" si="3943">LN(V324/C324)</f>
        <v>-6.1525883899249765E-3</v>
      </c>
      <c r="AF324" s="101">
        <f t="shared" ref="AF324" si="3944">LN(N324/C324)</f>
        <v>-1.3869926766299053E-4</v>
      </c>
      <c r="AG324" s="101">
        <f t="shared" ref="AG324" si="3945">LN(N324/N323)</f>
        <v>-5.9452791587055363E-4</v>
      </c>
      <c r="AH324" s="101">
        <f t="shared" ref="AH324" si="3946">LN(D324/C324)</f>
        <v>8.2519306170212236E-4</v>
      </c>
      <c r="AI324" s="101">
        <f t="shared" ref="AI324" si="3947">LN(E324/C324)</f>
        <v>3.3705867427558908E-4</v>
      </c>
      <c r="AJ324" s="101">
        <f t="shared" ref="AJ324" si="3948">LN(F324/C324)</f>
        <v>1.6345289654204924E-3</v>
      </c>
      <c r="AK324" s="101">
        <f t="shared" ref="AK324" si="3949">+LN(G324/C324)</f>
        <v>-5.85722760955509E-3</v>
      </c>
      <c r="AL324" s="101">
        <f t="shared" ref="AL324" si="3950">LN(H324/I324)</f>
        <v>7.9050505849900324E-3</v>
      </c>
      <c r="AM324" s="101">
        <f t="shared" ref="AM324" si="3951">LN(O324/P324)</f>
        <v>6.104521407665842E-3</v>
      </c>
      <c r="AN324" s="101">
        <f t="shared" ref="AN324" si="3952">LN(L324/G324)</f>
        <v>0</v>
      </c>
      <c r="AO324" s="40">
        <f t="shared" ref="AO324" si="3953">(C324-I324)/(H324-I324)</f>
        <v>0.77762859147175045</v>
      </c>
      <c r="AP324" s="40">
        <f t="shared" ref="AP324" si="3954">(N323-I324)/(H324-I324)</f>
        <v>0.83543158005899798</v>
      </c>
      <c r="AQ324" s="101">
        <f t="shared" ref="AQ324" si="3955">LN(M324/L324)</f>
        <v>1.4598695958562286E-3</v>
      </c>
      <c r="AR324" s="101">
        <f t="shared" ref="AR324" si="3956">LN(N324/L324)</f>
        <v>5.7185283418920768E-3</v>
      </c>
      <c r="AS324" s="101">
        <f t="shared" ref="AS324" si="3957">LN(N324/C324)</f>
        <v>-1.3869926766299053E-4</v>
      </c>
      <c r="AT324" s="28">
        <f t="shared" ref="AT324" si="3958">+(G324-I324)/(H324-I324)</f>
        <v>3.7221564293862523E-2</v>
      </c>
      <c r="AU324" s="28">
        <f t="shared" ref="AU324" si="3959">+(N324-P324)/(O324-P324)</f>
        <v>0.94278146213204483</v>
      </c>
      <c r="AV324" s="40">
        <f t="shared" ref="AV324" si="3960">+(N324-V324)/(U324-V324)</f>
        <v>0.76004556049211325</v>
      </c>
      <c r="AW324" s="101">
        <f t="shared" ref="AW324" si="3961">LN(N324/C324)</f>
        <v>-1.3869926766299053E-4</v>
      </c>
      <c r="AX324" s="28">
        <f t="shared" ref="AX324" si="3962">(N324-L324)/(U324-V324)</f>
        <v>0.72282399619825066</v>
      </c>
      <c r="AY324" s="101">
        <f t="shared" ref="AY324" si="3963">LN(G324/I324)</f>
        <v>2.9536078036977264E-4</v>
      </c>
      <c r="AZ324" s="101">
        <f t="shared" ref="AZ324" si="3964">LN(N324/P324)</f>
        <v>5.7562329364527773E-3</v>
      </c>
      <c r="BA324" s="101">
        <f t="shared" ref="BA324" si="3965">AV323</f>
        <v>0.29630641403625352</v>
      </c>
      <c r="BB324" s="101">
        <f t="shared" ref="BB324" si="3966">AR323</f>
        <v>-3.9430289177106906E-4</v>
      </c>
      <c r="BC324" s="101">
        <f t="shared" ref="BC324" si="3967">AS323</f>
        <v>3.4915456918757935E-4</v>
      </c>
      <c r="BD324" s="39">
        <f t="shared" ref="BD324" si="3968">IF(AR323&lt;0,1,0)</f>
        <v>1</v>
      </c>
    </row>
    <row r="325" spans="1:62" x14ac:dyDescent="0.25">
      <c r="A325" s="98">
        <v>42979</v>
      </c>
      <c r="B325" s="41">
        <f t="shared" si="2996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100">
        <f t="shared" si="195"/>
        <v>3288.3443750000006</v>
      </c>
      <c r="T325" s="100" t="str">
        <f t="shared" ref="T325" si="3969">IF(AVERAGE(N324)&lt;S324,"熊",IF(AVERAGE(N324)&gt;S324,"牛",""))</f>
        <v>牛</v>
      </c>
      <c r="U325" s="100">
        <f t="shared" ref="U325" si="3970">MAX(H325,O325)</f>
        <v>3381.9252000000001</v>
      </c>
      <c r="V325" s="100">
        <f t="shared" ref="V325" si="3971">MIN(I325,P325)</f>
        <v>3358.6810999999998</v>
      </c>
      <c r="W325" s="40">
        <f t="shared" ref="W325" si="3972">LN(U325/V325)</f>
        <v>6.8967659880882692E-3</v>
      </c>
      <c r="X325" s="100">
        <f t="shared" ref="X325" si="3973">IF(U325=H325,J325,Q325)</f>
        <v>1301</v>
      </c>
      <c r="Y325" s="100">
        <f t="shared" ref="Y325" si="3974">IF(V325=I325,K325,R325)</f>
        <v>1427</v>
      </c>
      <c r="Z325" s="101">
        <f t="shared" ref="Z325" si="3975">(U325-V325)/(C325)</f>
        <v>6.9055734041856684E-3</v>
      </c>
      <c r="AA325" s="101">
        <f t="shared" ref="AA325" si="3976">LN(C325/N324)</f>
        <v>1.4851822278550077E-3</v>
      </c>
      <c r="AB325" s="101">
        <f t="shared" ref="AB325" si="3977">LN(N325/U325)</f>
        <v>-4.3337780529351675E-3</v>
      </c>
      <c r="AC325" s="101">
        <f t="shared" ref="AC325" si="3978">LN(N325/V325)</f>
        <v>2.5629879351530441E-3</v>
      </c>
      <c r="AD325" s="101">
        <f t="shared" ref="AD325" si="3979">LN(U325/C325)</f>
        <v>4.7226220462808638E-3</v>
      </c>
      <c r="AE325" s="101">
        <f t="shared" ref="AE325" si="3980">LN(V325/C325)</f>
        <v>-2.1741439418075073E-3</v>
      </c>
      <c r="AF325" s="101">
        <f t="shared" ref="AF325" si="3981">LN(N325/C325)</f>
        <v>3.8884399334555939E-4</v>
      </c>
      <c r="AG325" s="101">
        <f t="shared" ref="AG325" si="3982">LN(N325/N324)</f>
        <v>1.8740262212006843E-3</v>
      </c>
      <c r="AH325" s="101">
        <f t="shared" ref="AH325" si="3983">LN(D325/C325)</f>
        <v>5.1009104570673598E-4</v>
      </c>
      <c r="AI325" s="101">
        <f t="shared" ref="AI325" si="3984">LN(E325/C325)</f>
        <v>1.87017981995774E-3</v>
      </c>
      <c r="AJ325" s="101">
        <f t="shared" ref="AJ325" si="3985">LN(F325/C325)</f>
        <v>2.744158832441038E-3</v>
      </c>
      <c r="AK325" s="101">
        <f t="shared" ref="AK325" si="3986">+LN(G325/C325)</f>
        <v>4.1357426262321169E-3</v>
      </c>
      <c r="AL325" s="101">
        <f t="shared" ref="AL325" si="3987">LN(H325/I325)</f>
        <v>4.137902424914199E-3</v>
      </c>
      <c r="AM325" s="101">
        <f t="shared" ref="AM325" si="3988">LN(O325/P325)</f>
        <v>6.8967659880882692E-3</v>
      </c>
      <c r="AN325" s="101">
        <f t="shared" ref="AN325" si="3989">LN(L325/G325)</f>
        <v>0</v>
      </c>
      <c r="AO325" s="40">
        <f t="shared" ref="AO325" si="3990">(C325-I325)/(H325-I325)</f>
        <v>0</v>
      </c>
      <c r="AP325" s="40">
        <f t="shared" ref="AP325" si="3991">(N324-I325)/(H325-I325)</f>
        <v>-0.35791359174609788</v>
      </c>
      <c r="AQ325" s="101">
        <f t="shared" ref="AQ325" si="3992">LN(M325/L325)</f>
        <v>-1.7769342467000438E-3</v>
      </c>
      <c r="AR325" s="101">
        <f t="shared" ref="AR325" si="3993">LN(N325/L325)</f>
        <v>-3.7468986328865251E-3</v>
      </c>
      <c r="AS325" s="101">
        <f t="shared" ref="AS325" si="3994">LN(N325/C325)</f>
        <v>3.8884399334555939E-4</v>
      </c>
      <c r="AT325" s="28">
        <f t="shared" ref="AT325" si="3995">+(G325-I325)/(H325-I325)</f>
        <v>0.99947696496380212</v>
      </c>
      <c r="AU325" s="28">
        <f t="shared" ref="AU325" si="3996">+(N325-P325)/(O325-P325)</f>
        <v>0.37081668036190546</v>
      </c>
      <c r="AV325" s="40">
        <f t="shared" ref="AV325" si="3997">+(N325-V325)/(U325-V325)</f>
        <v>0.37081668036190546</v>
      </c>
      <c r="AW325" s="101">
        <f t="shared" ref="AW325" si="3998">LN(N325/C325)</f>
        <v>3.8884399334555939E-4</v>
      </c>
      <c r="AX325" s="28">
        <f t="shared" ref="AX325" si="3999">(N325-L325)/(U325-V325)</f>
        <v>-0.54381972199394835</v>
      </c>
      <c r="AY325" s="101">
        <f t="shared" ref="AY325" si="4000">LN(G325/I325)</f>
        <v>4.1357426262321169E-3</v>
      </c>
      <c r="AZ325" s="101">
        <f t="shared" ref="AZ325" si="4001">LN(N325/P325)</f>
        <v>2.5629879351530441E-3</v>
      </c>
      <c r="BA325" s="101">
        <f t="shared" ref="BA325" si="4002">AV324</f>
        <v>0.76004556049211325</v>
      </c>
      <c r="BB325" s="101">
        <f t="shared" ref="BB325" si="4003">AR324</f>
        <v>5.7185283418920768E-3</v>
      </c>
      <c r="BC325" s="101">
        <f t="shared" ref="BC325" si="4004">AS324</f>
        <v>-1.3869926766299053E-4</v>
      </c>
      <c r="BD325" s="39">
        <f t="shared" ref="BD325" si="4005">IF(AR324&lt;0,1,0)</f>
        <v>0</v>
      </c>
    </row>
    <row r="326" spans="1:62" x14ac:dyDescent="0.25">
      <c r="A326" s="98">
        <v>42982</v>
      </c>
      <c r="B326" s="41">
        <f t="shared" si="2996"/>
        <v>1</v>
      </c>
      <c r="C326" s="100">
        <v>3369.72</v>
      </c>
      <c r="D326" s="100">
        <v>3369.43</v>
      </c>
      <c r="E326" s="39">
        <v>3364.26</v>
      </c>
      <c r="F326" s="41">
        <v>3363.55</v>
      </c>
      <c r="G326" s="100">
        <v>3371.21</v>
      </c>
      <c r="H326" s="100">
        <v>3377.25</v>
      </c>
      <c r="I326" s="100">
        <v>3359.13</v>
      </c>
      <c r="J326" s="100">
        <v>1005</v>
      </c>
      <c r="K326" s="100">
        <v>938</v>
      </c>
      <c r="L326" s="100">
        <v>3372.42</v>
      </c>
      <c r="M326" s="100">
        <v>3374.97</v>
      </c>
      <c r="N326" s="100">
        <v>3379.58</v>
      </c>
      <c r="O326" s="100">
        <v>3381.15</v>
      </c>
      <c r="P326" s="100">
        <v>3366.61</v>
      </c>
      <c r="Q326" s="100">
        <v>1343</v>
      </c>
      <c r="R326" s="100">
        <v>1425</v>
      </c>
      <c r="S326" s="100">
        <f t="shared" si="195"/>
        <v>3293.6435450000004</v>
      </c>
      <c r="T326" s="100" t="str">
        <f t="shared" ref="T326" si="4006">IF(AVERAGE(N325)&lt;S325,"熊",IF(AVERAGE(N325)&gt;S325,"牛",""))</f>
        <v>牛</v>
      </c>
      <c r="U326" s="100">
        <f t="shared" ref="U326" si="4007">MAX(H326,O326)</f>
        <v>3381.15</v>
      </c>
      <c r="V326" s="100">
        <f t="shared" ref="V326" si="4008">MIN(I326,P326)</f>
        <v>3359.13</v>
      </c>
      <c r="W326" s="40">
        <f t="shared" ref="W326" si="4009">LN(U326/V326)</f>
        <v>6.5338764380477934E-3</v>
      </c>
      <c r="X326" s="100">
        <f t="shared" ref="X326" si="4010">IF(U326=H326,J326,Q326)</f>
        <v>1343</v>
      </c>
      <c r="Y326" s="100">
        <f t="shared" ref="Y326" si="4011">IF(V326=I326,K326,R326)</f>
        <v>938</v>
      </c>
      <c r="Z326" s="101">
        <f t="shared" ref="Z326" si="4012">(U326-V326)/(C326)</f>
        <v>6.5346675688187691E-3</v>
      </c>
      <c r="AA326" s="101">
        <f t="shared" ref="AA326" si="4013">LN(C326/N325)</f>
        <v>7.1829977063253136E-4</v>
      </c>
      <c r="AB326" s="101">
        <f t="shared" ref="AB326" si="4014">LN(N326/U326)</f>
        <v>-4.6444689500169356E-4</v>
      </c>
      <c r="AC326" s="101">
        <f t="shared" ref="AC326" si="4015">LN(N326/V326)</f>
        <v>6.0694295430461388E-3</v>
      </c>
      <c r="AD326" s="101">
        <f t="shared" ref="AD326" si="4016">LN(U326/C326)</f>
        <v>3.3862334549213751E-3</v>
      </c>
      <c r="AE326" s="101">
        <f t="shared" ref="AE326" si="4017">LN(V326/C326)</f>
        <v>-3.1476429831264023E-3</v>
      </c>
      <c r="AF326" s="101">
        <f t="shared" ref="AF326" si="4018">LN(N326/C326)</f>
        <v>2.9217865599197972E-3</v>
      </c>
      <c r="AG326" s="101">
        <f t="shared" ref="AG326" si="4019">LN(N326/N325)</f>
        <v>3.640086330552321E-3</v>
      </c>
      <c r="AH326" s="101">
        <f t="shared" ref="AH326" si="4020">LN(D326/C326)</f>
        <v>-8.6064266318119434E-5</v>
      </c>
      <c r="AI326" s="101">
        <f t="shared" ref="AI326" si="4021">LN(E326/C326)</f>
        <v>-1.6216267932190967E-3</v>
      </c>
      <c r="AJ326" s="101">
        <f t="shared" ref="AJ326" si="4022">LN(F326/C326)</f>
        <v>-1.8326910184680667E-3</v>
      </c>
      <c r="AK326" s="101">
        <f t="shared" ref="AK326" si="4023">+LN(G326/C326)</f>
        <v>4.4207550716770697E-4</v>
      </c>
      <c r="AL326" s="101">
        <f t="shared" ref="AL326" si="4024">LN(H326/I326)</f>
        <v>5.379756991759614E-3</v>
      </c>
      <c r="AM326" s="101">
        <f t="shared" ref="AM326" si="4025">LN(O326/P326)</f>
        <v>4.3095849596604492E-3</v>
      </c>
      <c r="AN326" s="101">
        <f t="shared" ref="AN326" si="4026">LN(L326/G326)</f>
        <v>3.5885717721315878E-4</v>
      </c>
      <c r="AO326" s="40">
        <f t="shared" ref="AO326" si="4027">(C326-I326)/(H326-I326)</f>
        <v>0.58443708609270173</v>
      </c>
      <c r="AP326" s="40">
        <f t="shared" ref="AP326" si="4028">(N325-I326)/(H326-I326)</f>
        <v>0.45090507726269435</v>
      </c>
      <c r="AQ326" s="101">
        <f t="shared" ref="AQ326" si="4029">LN(M326/L326)</f>
        <v>7.5584785269635832E-4</v>
      </c>
      <c r="AR326" s="101">
        <f t="shared" ref="AR326" si="4030">LN(N326/L326)</f>
        <v>2.1208538755388968E-3</v>
      </c>
      <c r="AS326" s="101">
        <f t="shared" ref="AS326" si="4031">LN(N326/C326)</f>
        <v>2.9217865599197972E-3</v>
      </c>
      <c r="AT326" s="28">
        <f t="shared" ref="AT326" si="4032">+(G326-I326)/(H326-I326)</f>
        <v>0.66666666666666663</v>
      </c>
      <c r="AU326" s="28">
        <f t="shared" ref="AU326" si="4033">+(N326-P326)/(O326-P326)</f>
        <v>0.89202200825308342</v>
      </c>
      <c r="AV326" s="40">
        <f t="shared" ref="AV326" si="4034">+(N326-V326)/(U326-V326)</f>
        <v>0.92870118074476993</v>
      </c>
      <c r="AW326" s="101">
        <f t="shared" ref="AW326" si="4035">LN(N326/C326)</f>
        <v>2.9217865599197972E-3</v>
      </c>
      <c r="AX326" s="28">
        <f t="shared" ref="AX326" si="4036">(N326-L326)/(U326-V326)</f>
        <v>0.32515894641234605</v>
      </c>
      <c r="AY326" s="101">
        <f t="shared" ref="AY326" si="4037">LN(G326/I326)</f>
        <v>3.589718490294195E-3</v>
      </c>
      <c r="AZ326" s="101">
        <f t="shared" ref="AZ326" si="4038">LN(N326/P326)</f>
        <v>3.8451380646588136E-3</v>
      </c>
      <c r="BA326" s="101">
        <f t="shared" ref="BA326" si="4039">AV325</f>
        <v>0.37081668036190546</v>
      </c>
      <c r="BB326" s="101">
        <f t="shared" ref="BB326" si="4040">AR325</f>
        <v>-3.7468986328865251E-3</v>
      </c>
      <c r="BC326" s="101">
        <f t="shared" ref="BC326" si="4041">AS325</f>
        <v>3.8884399334555939E-4</v>
      </c>
      <c r="BD326" s="39">
        <f t="shared" ref="BD326:BD328" si="4042">IF(AR325&lt;0,1,0)</f>
        <v>1</v>
      </c>
      <c r="BE326" s="100"/>
      <c r="BF326" s="100"/>
      <c r="BG326" s="100"/>
      <c r="BH326" s="100"/>
      <c r="BI326" s="100"/>
      <c r="BJ326" s="100"/>
    </row>
    <row r="327" spans="1:62" x14ac:dyDescent="0.25">
      <c r="A327" s="98">
        <v>42983</v>
      </c>
      <c r="B327" s="41">
        <f t="shared" ref="B327" si="4043">WEEKDAY(A327,2)</f>
        <v>2</v>
      </c>
      <c r="C327" s="100">
        <v>3377.1968000000002</v>
      </c>
      <c r="D327" s="100">
        <v>3376.2019</v>
      </c>
      <c r="E327" s="39">
        <v>3377.8274999999999</v>
      </c>
      <c r="F327" s="100">
        <v>3375.4079000000002</v>
      </c>
      <c r="G327" s="100">
        <v>3386.1938</v>
      </c>
      <c r="H327" s="100">
        <v>3387.5891999999999</v>
      </c>
      <c r="I327" s="100">
        <v>3371.8227000000002</v>
      </c>
      <c r="J327" s="100">
        <v>1019</v>
      </c>
      <c r="K327" s="100">
        <v>945</v>
      </c>
      <c r="L327" s="100">
        <v>3386.1938</v>
      </c>
      <c r="M327" s="100">
        <v>3386.9911999999999</v>
      </c>
      <c r="N327" s="100">
        <v>3385.1293000000001</v>
      </c>
      <c r="O327" s="100">
        <v>3390.7864</v>
      </c>
      <c r="P327" s="100">
        <v>3380.9231</v>
      </c>
      <c r="Q327" s="100">
        <v>1318</v>
      </c>
      <c r="R327" s="100">
        <v>1449</v>
      </c>
      <c r="S327" s="100">
        <f t="shared" si="195"/>
        <v>3298.6453400000005</v>
      </c>
      <c r="T327" s="100" t="str">
        <f t="shared" ref="T327" si="4044">IF(AVERAGE(N326)&lt;S326,"熊",IF(AVERAGE(N326)&gt;S326,"牛",""))</f>
        <v>牛</v>
      </c>
      <c r="U327" s="100">
        <f t="shared" ref="U327" si="4045">MAX(H327,O327)</f>
        <v>3390.7864</v>
      </c>
      <c r="V327" s="100">
        <f t="shared" ref="V327" si="4046">MIN(I327,P327)</f>
        <v>3371.8227000000002</v>
      </c>
      <c r="W327" s="40">
        <f t="shared" ref="W327" si="4047">LN(U327/V327)</f>
        <v>5.6084122051195734E-3</v>
      </c>
      <c r="X327" s="100">
        <f t="shared" ref="X327" si="4048">IF(U327=H327,J327,Q327)</f>
        <v>1318</v>
      </c>
      <c r="Y327" s="100">
        <f t="shared" ref="Y327" si="4049">IF(V327=I327,K327,R327)</f>
        <v>945</v>
      </c>
      <c r="Z327" s="101">
        <f t="shared" ref="Z327" si="4050">(U327-V327)/(C327)</f>
        <v>5.6152191071600528E-3</v>
      </c>
      <c r="AA327" s="101">
        <f t="shared" ref="AA327" si="4051">LN(C327/N326)</f>
        <v>-7.0542513667994121E-4</v>
      </c>
      <c r="AB327" s="101">
        <f t="shared" ref="AB327" si="4052">LN(N327/U327)</f>
        <v>-1.6697673244047808E-3</v>
      </c>
      <c r="AC327" s="101">
        <f t="shared" ref="AC327" si="4053">LN(N327/V327)</f>
        <v>3.9386448807147683E-3</v>
      </c>
      <c r="AD327" s="101">
        <f t="shared" ref="AD327" si="4054">LN(U327/C327)</f>
        <v>4.0158546089136523E-3</v>
      </c>
      <c r="AE327" s="101">
        <f t="shared" ref="AE327" si="4055">LN(V327/C327)</f>
        <v>-1.5925575962059805E-3</v>
      </c>
      <c r="AF327" s="101">
        <f t="shared" ref="AF327" si="4056">LN(N327/C327)</f>
        <v>2.3460872845086703E-3</v>
      </c>
      <c r="AG327" s="101">
        <f t="shared" ref="AG327" si="4057">LN(N327/N326)</f>
        <v>1.6406621478288041E-3</v>
      </c>
      <c r="AH327" s="101">
        <f t="shared" ref="AH327" si="4058">LN(D327/C327)</f>
        <v>-2.9463683439792242E-4</v>
      </c>
      <c r="AI327" s="101">
        <f t="shared" ref="AI327" si="4059">LN(E327/C327)</f>
        <v>1.8673508008925892E-4</v>
      </c>
      <c r="AJ327" s="101">
        <f t="shared" ref="AJ327" si="4060">LN(F327/C327)</f>
        <v>-5.298400013997274E-4</v>
      </c>
      <c r="AK327" s="101">
        <f t="shared" ref="AK327" si="4061">+LN(G327/C327)</f>
        <v>2.6605014670985968E-3</v>
      </c>
      <c r="AL327" s="101">
        <f t="shared" ref="AL327" si="4062">LN(H327/I327)</f>
        <v>4.6650592764022067E-3</v>
      </c>
      <c r="AM327" s="101">
        <f t="shared" ref="AM327" si="4063">LN(O327/P327)</f>
        <v>2.9130921741647078E-3</v>
      </c>
      <c r="AN327" s="101">
        <f t="shared" ref="AN327" si="4064">LN(L327/G327)</f>
        <v>0</v>
      </c>
      <c r="AO327" s="40">
        <f t="shared" ref="AO327" si="4065">(C327-I327)/(H327-I327)</f>
        <v>0.34085561158152367</v>
      </c>
      <c r="AP327" s="40">
        <f t="shared" ref="AP327" si="4066">(N326-I327)/(H327-I327)</f>
        <v>0.49201154346239784</v>
      </c>
      <c r="AQ327" s="101">
        <f t="shared" ref="AQ327" si="4067">LN(M327/L327)</f>
        <v>2.3545791342882515E-4</v>
      </c>
      <c r="AR327" s="101">
        <f t="shared" ref="AR327" si="4068">LN(N327/L327)</f>
        <v>-3.1441418258985892E-4</v>
      </c>
      <c r="AS327" s="101">
        <f t="shared" ref="AS327" si="4069">LN(N327/C327)</f>
        <v>2.3460872845086703E-3</v>
      </c>
      <c r="AT327" s="28">
        <f t="shared" ref="AT327" si="4070">+(G327-I327)/(H327-I327)</f>
        <v>0.91149589319126589</v>
      </c>
      <c r="AU327" s="28">
        <f t="shared" ref="AU327" si="4071">+(N327-P327)/(O327-P327)</f>
        <v>0.42644956556123093</v>
      </c>
      <c r="AV327" s="40">
        <f t="shared" ref="AV327" si="4072">+(N327-V327)/(U327-V327)</f>
        <v>0.70168796173742665</v>
      </c>
      <c r="AW327" s="101">
        <f t="shared" ref="AW327" si="4073">LN(N327/C327)</f>
        <v>2.3460872845086703E-3</v>
      </c>
      <c r="AX327" s="28">
        <f t="shared" ref="AX327" si="4074">(N327-L327)/(U327-V327)</f>
        <v>-5.6133560433879702E-2</v>
      </c>
      <c r="AY327" s="101">
        <f t="shared" ref="AY327" si="4075">LN(G327/I327)</f>
        <v>4.2530590633047208E-3</v>
      </c>
      <c r="AZ327" s="101">
        <f t="shared" ref="AZ327" si="4076">LN(N327/P327)</f>
        <v>1.2433248497599268E-3</v>
      </c>
      <c r="BA327" s="101">
        <f t="shared" ref="BA327" si="4077">AV326</f>
        <v>0.92870118074476993</v>
      </c>
      <c r="BB327" s="101">
        <f t="shared" ref="BB327" si="4078">AR326</f>
        <v>2.1208538755388968E-3</v>
      </c>
      <c r="BC327" s="101">
        <f t="shared" ref="BC327" si="4079">AS326</f>
        <v>2.9217865599197972E-3</v>
      </c>
      <c r="BD327" s="39">
        <f t="shared" si="4042"/>
        <v>0</v>
      </c>
      <c r="BE327" s="100"/>
      <c r="BF327" s="100"/>
      <c r="BG327" s="100"/>
      <c r="BH327" s="100"/>
      <c r="BI327" s="100"/>
      <c r="BJ327" s="100"/>
    </row>
    <row r="328" spans="1:62" x14ac:dyDescent="0.25">
      <c r="A328" s="98">
        <v>42984</v>
      </c>
      <c r="B328" s="41">
        <f t="shared" si="2996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100">
        <f t="shared" si="195"/>
        <v>3303.7544750000002</v>
      </c>
      <c r="T328" s="100" t="str">
        <f t="shared" ref="T328" si="4080">IF(AVERAGE(N327)&lt;S327,"熊",IF(AVERAGE(N327)&gt;S327,"牛",""))</f>
        <v>牛</v>
      </c>
      <c r="U328" s="100">
        <f t="shared" ref="U328" si="4081">MAX(H328,O328)</f>
        <v>3390.91</v>
      </c>
      <c r="V328" s="100">
        <f t="shared" ref="V328" si="4082">MIN(I328,P328)</f>
        <v>3364.86</v>
      </c>
      <c r="W328" s="40">
        <f t="shared" ref="W328" si="4083">LN(U328/V328)</f>
        <v>7.7119644715178959E-3</v>
      </c>
      <c r="X328" s="100">
        <f t="shared" ref="X328" si="4084">IF(U328=H328,J328,Q328)</f>
        <v>1349</v>
      </c>
      <c r="Y328" s="100">
        <f t="shared" ref="Y328" si="4085">IF(V328=I328,K328,R328)</f>
        <v>1044</v>
      </c>
      <c r="Z328" s="101">
        <f t="shared" ref="Z328" si="4086">(U328-V328)/(C328)</f>
        <v>7.7244234110815753E-3</v>
      </c>
      <c r="AA328" s="101">
        <f t="shared" ref="AA328" si="4087">LN(C328/N327)</f>
        <v>-3.7615160233675899E-3</v>
      </c>
      <c r="AB328" s="101">
        <f t="shared" ref="AB328" si="4088">LN(N328/U328)</f>
        <v>-1.6321619138608223E-3</v>
      </c>
      <c r="AC328" s="101">
        <f t="shared" ref="AC328" si="4089">LN(N328/V328)</f>
        <v>6.0798025576570148E-3</v>
      </c>
      <c r="AD328" s="101">
        <f t="shared" ref="AD328" si="4090">LN(U328/C328)</f>
        <v>5.4677344044765618E-3</v>
      </c>
      <c r="AE328" s="101">
        <f t="shared" ref="AE328" si="4091">LN(V328/C328)</f>
        <v>-2.2442300670413111E-3</v>
      </c>
      <c r="AF328" s="101">
        <f t="shared" ref="AF328" si="4092">LN(N328/C328)</f>
        <v>3.835572490615757E-3</v>
      </c>
      <c r="AG328" s="101">
        <f t="shared" ref="AG328" si="4093">LN(N328/N327)</f>
        <v>7.4056467248238389E-5</v>
      </c>
      <c r="AH328" s="101">
        <f t="shared" ref="AH328" si="4094">LN(D328/C328)</f>
        <v>-7.1190847864058293E-4</v>
      </c>
      <c r="AI328" s="101">
        <f t="shared" ref="AI328" si="4095">LN(E328/C328)</f>
        <v>3.350148342102243E-4</v>
      </c>
      <c r="AJ328" s="101">
        <f t="shared" ref="AJ328" si="4096">LN(F328/C328)</f>
        <v>7.7955148616822045E-4</v>
      </c>
      <c r="AK328" s="101">
        <f t="shared" ref="AK328" si="4097">+LN(G328/C328)</f>
        <v>5.8101620179572592E-4</v>
      </c>
      <c r="AL328" s="101">
        <f t="shared" ref="AL328" si="4098">LN(H328/I328)</f>
        <v>3.5362352251353574E-3</v>
      </c>
      <c r="AM328" s="101">
        <f t="shared" ref="AM328" si="4099">LN(O328/P328)</f>
        <v>4.6289262926596016E-3</v>
      </c>
      <c r="AN328" s="101">
        <f t="shared" ref="AN328" si="4100">LN(L328/G328)</f>
        <v>2.785308994703222E-4</v>
      </c>
      <c r="AO328" s="40">
        <f t="shared" ref="AO328" si="4101">(C328-I328)/(H328-I328)</f>
        <v>0.63422818791945468</v>
      </c>
      <c r="AP328" s="40">
        <f t="shared" ref="AP328" si="4102">(N327-I328)/(H328-I328)</f>
        <v>1.700444630872467</v>
      </c>
      <c r="AQ328" s="101">
        <f t="shared" ref="AQ328" si="4103">LN(M328/L328)</f>
        <v>1.4329110079927027E-3</v>
      </c>
      <c r="AR328" s="101">
        <f t="shared" ref="AR328" si="4104">LN(N328/L328)</f>
        <v>2.9760253893497618E-3</v>
      </c>
      <c r="AS328" s="101">
        <f t="shared" ref="AS328" si="4105">LN(N328/C328)</f>
        <v>3.835572490615757E-3</v>
      </c>
      <c r="AT328" s="28">
        <f t="shared" ref="AT328" si="4106">+(G328-I328)/(H328-I328)</f>
        <v>0.798657718120799</v>
      </c>
      <c r="AU328" s="28">
        <f t="shared" ref="AU328" si="4107">+(N328-P328)/(O328-P328)</f>
        <v>0.64687100893998739</v>
      </c>
      <c r="AV328" s="40">
        <f t="shared" ref="AV328" si="4108">+(N328-V328)/(U328-V328)</f>
        <v>0.78771593090211889</v>
      </c>
      <c r="AW328" s="101">
        <f t="shared" ref="AW328" si="4109">LN(N328/C328)</f>
        <v>3.835572490615757E-3</v>
      </c>
      <c r="AX328" s="28">
        <f t="shared" ref="AX328" si="4110">(N328-L328)/(U328-V328)</f>
        <v>0.3861804222648772</v>
      </c>
      <c r="AY328" s="101">
        <f t="shared" ref="AY328" si="4111">LN(G328/I328)</f>
        <v>2.8252462688371834E-3</v>
      </c>
      <c r="AZ328" s="101">
        <f t="shared" ref="AZ328" si="4112">LN(N328/P328)</f>
        <v>2.9967643787989127E-3</v>
      </c>
      <c r="BA328" s="101">
        <f t="shared" ref="BA328" si="4113">AV327</f>
        <v>0.70168796173742665</v>
      </c>
      <c r="BB328" s="101">
        <f t="shared" ref="BB328" si="4114">AR327</f>
        <v>-3.1441418258985892E-4</v>
      </c>
      <c r="BC328" s="101">
        <f t="shared" ref="BC328" si="4115">AS327</f>
        <v>2.3460872845086703E-3</v>
      </c>
      <c r="BD328" s="39">
        <f t="shared" si="4042"/>
        <v>1</v>
      </c>
      <c r="BE328" s="100"/>
      <c r="BF328" s="100"/>
      <c r="BG328" s="100"/>
      <c r="BH328" s="100"/>
      <c r="BI328" s="100"/>
      <c r="BJ328" s="100"/>
    </row>
    <row r="329" spans="1:62" x14ac:dyDescent="0.25">
      <c r="A329" s="98">
        <v>42985</v>
      </c>
      <c r="B329" s="41">
        <f t="shared" si="2996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100">
        <f t="shared" si="195"/>
        <v>3309.1893850000001</v>
      </c>
      <c r="T329" s="100" t="str">
        <f t="shared" ref="T329" si="4116">IF(AVERAGE(N328)&lt;S328,"熊",IF(AVERAGE(N328)&gt;S328,"牛",""))</f>
        <v>牛</v>
      </c>
      <c r="U329" s="100">
        <f t="shared" ref="U329" si="4117">MAX(H329,O329)</f>
        <v>3387.76</v>
      </c>
      <c r="V329" s="100">
        <f t="shared" ref="V329" si="4118">MIN(I329,P329)</f>
        <v>3363.19</v>
      </c>
      <c r="W329" s="40">
        <f t="shared" ref="W329" si="4119">LN(U329/V329)</f>
        <v>7.2790076906354764E-3</v>
      </c>
      <c r="X329" s="100">
        <f t="shared" ref="X329" si="4120">IF(U329=H329,J329,Q329)</f>
        <v>1000</v>
      </c>
      <c r="Y329" s="100">
        <f t="shared" ref="Y329" si="4121">IF(V329=I329,K329,R329)</f>
        <v>1453</v>
      </c>
      <c r="Z329" s="101">
        <f t="shared" ref="Z329" si="4122">(U329-V329)/(C329)</f>
        <v>7.2614537093409317E-3</v>
      </c>
      <c r="AA329" s="101">
        <f t="shared" ref="AA329" si="4123">LN(C329/N328)</f>
        <v>-5.2001773959570196E-4</v>
      </c>
      <c r="AB329" s="101">
        <f t="shared" ref="AB329" si="4124">LN(N329/U329)</f>
        <v>-6.595366890485151E-3</v>
      </c>
      <c r="AC329" s="101">
        <f t="shared" ref="AC329" si="4125">LN(N329/V329)</f>
        <v>6.836408001503724E-4</v>
      </c>
      <c r="AD329" s="101">
        <f t="shared" ref="AD329" si="4126">LN(U329/C329)</f>
        <v>1.2227937335824841E-3</v>
      </c>
      <c r="AE329" s="101">
        <f t="shared" ref="AE329" si="4127">LN(V329/C329)</f>
        <v>-6.0562139570530865E-3</v>
      </c>
      <c r="AF329" s="101">
        <f t="shared" ref="AF329" si="4128">LN(N329/C329)</f>
        <v>-5.3725731569027402E-3</v>
      </c>
      <c r="AG329" s="101">
        <f t="shared" ref="AG329" si="4129">LN(N329/N328)</f>
        <v>-5.8925908964983847E-3</v>
      </c>
      <c r="AH329" s="101">
        <f t="shared" ref="AH329" si="4130">LN(D329/C329)</f>
        <v>-2.9558514249598198E-4</v>
      </c>
      <c r="AI329" s="101">
        <f t="shared" ref="AI329" si="4131">LN(E329/C329)</f>
        <v>-1.064005864857059E-4</v>
      </c>
      <c r="AJ329" s="101">
        <f t="shared" ref="AJ329" si="4132">LN(F329/C329)</f>
        <v>-1.845881310984824E-3</v>
      </c>
      <c r="AK329" s="101">
        <f t="shared" ref="AK329" si="4133">+LN(G329/C329)</f>
        <v>-6.7406166077197121E-4</v>
      </c>
      <c r="AL329" s="101">
        <f t="shared" ref="AL329" si="4134">LN(H329/I329)</f>
        <v>5.1998134310575605E-3</v>
      </c>
      <c r="AM329" s="101">
        <f t="shared" ref="AM329" si="4135">LN(O329/P329)</f>
        <v>6.2955738920024689E-3</v>
      </c>
      <c r="AN329" s="101">
        <f t="shared" ref="AN329" si="4136">LN(L329/G329)</f>
        <v>-1.3013439352082829E-4</v>
      </c>
      <c r="AO329" s="40">
        <f t="shared" ref="AO329" si="4137">(C329-I329)/(H329-I329)</f>
        <v>0.76437108708023394</v>
      </c>
      <c r="AP329" s="40">
        <f t="shared" ref="AP329" si="4138">(N328-I329)/(H329-I329)</f>
        <v>0.86454183266931772</v>
      </c>
      <c r="AQ329" s="101">
        <f t="shared" ref="AQ329" si="4139">LN(M329/L329)</f>
        <v>-1.4198410985026783E-4</v>
      </c>
      <c r="AR329" s="101">
        <f t="shared" ref="AR329" si="4140">LN(N329/L329)</f>
        <v>-4.5683771026099572E-3</v>
      </c>
      <c r="AS329" s="101">
        <f t="shared" ref="AS329" si="4141">LN(N329/C329)</f>
        <v>-5.3725731569027402E-3</v>
      </c>
      <c r="AT329" s="28">
        <f t="shared" ref="AT329" si="4142">+(G329-I329)/(H329-I329)</f>
        <v>0.63460443938531519</v>
      </c>
      <c r="AU329" s="28">
        <f t="shared" ref="AU329" si="4143">+(N329-P329)/(O329-P329)</f>
        <v>0.10828625235403723</v>
      </c>
      <c r="AV329" s="40">
        <f t="shared" ref="AV329" si="4144">+(N329-V329)/(U329-V329)</f>
        <v>9.3610093610081879E-2</v>
      </c>
      <c r="AW329" s="101">
        <f t="shared" ref="AW329" si="4145">LN(N329/C329)</f>
        <v>-5.3725731569027402E-3</v>
      </c>
      <c r="AX329" s="28">
        <f t="shared" ref="AX329" si="4146">(N329-L329)/(U329-V329)</f>
        <v>-0.62718762718763554</v>
      </c>
      <c r="AY329" s="101">
        <f t="shared" ref="AY329" si="4147">LN(G329/I329)</f>
        <v>3.3029580367032484E-3</v>
      </c>
      <c r="AZ329" s="101">
        <f t="shared" ref="AZ329" si="4148">LN(N329/P329)</f>
        <v>6.836408001503724E-4</v>
      </c>
      <c r="BA329" s="101">
        <f t="shared" ref="BA329" si="4149">AV328</f>
        <v>0.78771593090211889</v>
      </c>
      <c r="BB329" s="101">
        <f t="shared" ref="BB329" si="4150">AR328</f>
        <v>2.9760253893497618E-3</v>
      </c>
      <c r="BC329" s="101">
        <f t="shared" ref="BC329" si="4151">AS328</f>
        <v>3.835572490615757E-3</v>
      </c>
      <c r="BD329" s="39">
        <f t="shared" ref="BD329" si="4152">IF(AR328&lt;0,1,0)</f>
        <v>0</v>
      </c>
    </row>
    <row r="330" spans="1:62" x14ac:dyDescent="0.25">
      <c r="A330" s="98">
        <v>42986</v>
      </c>
      <c r="B330" s="41">
        <f t="shared" ref="B330:B355" si="4153">WEEKDAY(A330,2)</f>
        <v>5</v>
      </c>
      <c r="C330" s="100">
        <v>3364.42</v>
      </c>
      <c r="D330" s="100">
        <v>3369.37</v>
      </c>
      <c r="E330" s="39">
        <v>3368.91</v>
      </c>
      <c r="F330" s="100">
        <v>3368.72</v>
      </c>
      <c r="G330" s="100">
        <v>3373.79</v>
      </c>
      <c r="H330" s="100">
        <v>3380.66</v>
      </c>
      <c r="I330" s="100">
        <v>3362.66</v>
      </c>
      <c r="J330" s="100">
        <v>1101</v>
      </c>
      <c r="K330" s="100">
        <v>1026</v>
      </c>
      <c r="L330" s="100">
        <v>3374.85</v>
      </c>
      <c r="M330" s="100">
        <v>3373.8</v>
      </c>
      <c r="N330" s="100">
        <v>3365.24</v>
      </c>
      <c r="O330" s="100">
        <v>3375.72</v>
      </c>
      <c r="P330" s="100">
        <v>3353.68</v>
      </c>
      <c r="Q330" s="100">
        <v>1303</v>
      </c>
      <c r="R330" s="100">
        <v>1414</v>
      </c>
      <c r="S330" s="100">
        <f t="shared" si="195"/>
        <v>3314.3737900000001</v>
      </c>
      <c r="T330" s="100" t="str">
        <f t="shared" ref="T330" si="4154">IF(AVERAGE(N329)&lt;S329,"熊",IF(AVERAGE(N329)&gt;S329,"牛",""))</f>
        <v>牛</v>
      </c>
      <c r="U330" s="100">
        <f t="shared" ref="U330" si="4155">MAX(H330,O330)</f>
        <v>3380.66</v>
      </c>
      <c r="V330" s="100">
        <f t="shared" ref="V330" si="4156">MIN(I330,P330)</f>
        <v>3353.68</v>
      </c>
      <c r="W330" s="40">
        <f t="shared" ref="W330" si="4157">LN(U330/V330)</f>
        <v>8.0127063233012691E-3</v>
      </c>
      <c r="X330" s="100">
        <f t="shared" ref="X330" si="4158">IF(U330=H330,J330,Q330)</f>
        <v>1101</v>
      </c>
      <c r="Y330" s="100">
        <f t="shared" ref="Y330" si="4159">IF(V330=I330,K330,R330)</f>
        <v>1414</v>
      </c>
      <c r="Z330" s="101">
        <f t="shared" ref="Z330" si="4160">(U330-V330)/(C330)</f>
        <v>8.0192128212292213E-3</v>
      </c>
      <c r="AA330" s="101">
        <f t="shared" ref="AA330" si="4161">LN(C330/N329)</f>
        <v>-3.179834526808901E-4</v>
      </c>
      <c r="AB330" s="101">
        <f t="shared" ref="AB330" si="4162">LN(N330/U330)</f>
        <v>-4.5716737149227027E-3</v>
      </c>
      <c r="AC330" s="101">
        <f t="shared" ref="AC330" si="4163">LN(N330/V330)</f>
        <v>3.4410326083787698E-3</v>
      </c>
      <c r="AD330" s="101">
        <f t="shared" ref="AD330" si="4164">LN(U330/C330)</f>
        <v>4.8153710203015961E-3</v>
      </c>
      <c r="AE330" s="101">
        <f t="shared" ref="AE330" si="4165">LN(V330/C330)</f>
        <v>-3.1973353029998604E-3</v>
      </c>
      <c r="AF330" s="101">
        <f t="shared" ref="AF330" si="4166">LN(N330/C330)</f>
        <v>2.4369730537889637E-4</v>
      </c>
      <c r="AG330" s="101">
        <f t="shared" ref="AG330" si="4167">LN(N330/N329)</f>
        <v>-7.4286147302034773E-5</v>
      </c>
      <c r="AH330" s="101">
        <f t="shared" ref="AH330" si="4168">LN(D330/C330)</f>
        <v>1.4701975831175936E-3</v>
      </c>
      <c r="AI330" s="101">
        <f t="shared" ref="AI330" si="4169">LN(E330/C330)</f>
        <v>1.3336642242441875E-3</v>
      </c>
      <c r="AJ330" s="101">
        <f t="shared" ref="AJ330" si="4170">LN(F330/C330)</f>
        <v>1.2772645703449496E-3</v>
      </c>
      <c r="AK330" s="101">
        <f t="shared" ref="AK330" si="4171">+LN(G330/C330)</f>
        <v>2.7811558380075262E-3</v>
      </c>
      <c r="AL330" s="101">
        <f t="shared" ref="AL330" si="4172">LN(H330/I330)</f>
        <v>5.3386292661250466E-3</v>
      </c>
      <c r="AM330" s="101">
        <f t="shared" ref="AM330" si="4173">LN(O330/P330)</f>
        <v>6.5503845236685159E-3</v>
      </c>
      <c r="AN330" s="101">
        <f t="shared" ref="AN330" si="4174">LN(L330/G330)</f>
        <v>3.141373695195535E-4</v>
      </c>
      <c r="AO330" s="40">
        <f t="shared" ref="AO330" si="4175">(C330-I330)/(H330-I330)</f>
        <v>9.7777777777789898E-2</v>
      </c>
      <c r="AP330" s="40">
        <f t="shared" ref="AP330" si="4176">(N329-I330)/(H330-I330)</f>
        <v>0.15722222222221818</v>
      </c>
      <c r="AQ330" s="101">
        <f t="shared" ref="AQ330" si="4177">LN(M330/L330)</f>
        <v>-3.1117334829105023E-4</v>
      </c>
      <c r="AR330" s="101">
        <f t="shared" ref="AR330" si="4178">LN(N330/L330)</f>
        <v>-2.8515959021482079E-3</v>
      </c>
      <c r="AS330" s="101">
        <f t="shared" ref="AS330" si="4179">LN(N330/C330)</f>
        <v>2.4369730537889637E-4</v>
      </c>
      <c r="AT330" s="28">
        <f t="shared" ref="AT330" si="4180">+(G330-I330)/(H330-I330)</f>
        <v>0.6183333333333394</v>
      </c>
      <c r="AU330" s="28">
        <f t="shared" ref="AU330" si="4181">+(N330-P330)/(O330-P330)</f>
        <v>0.52450090744101474</v>
      </c>
      <c r="AV330" s="40">
        <f t="shared" ref="AV330" si="4182">+(N330-V330)/(U330-V330)</f>
        <v>0.42846553002223636</v>
      </c>
      <c r="AW330" s="101">
        <f t="shared" ref="AW330" si="4183">LN(N330/C330)</f>
        <v>2.4369730537889637E-4</v>
      </c>
      <c r="AX330" s="28">
        <f t="shared" ref="AX330" si="4184">(N330-L330)/(U330-V330)</f>
        <v>-0.35618977020015274</v>
      </c>
      <c r="AY330" s="101">
        <f t="shared" ref="AY330" si="4185">LN(G330/I330)</f>
        <v>3.304414083831083E-3</v>
      </c>
      <c r="AZ330" s="101">
        <f t="shared" ref="AZ330" si="4186">LN(N330/P330)</f>
        <v>3.4410326083787698E-3</v>
      </c>
      <c r="BA330" s="101">
        <f t="shared" ref="BA330" si="4187">AV329</f>
        <v>9.3610093610081879E-2</v>
      </c>
      <c r="BB330" s="101">
        <f t="shared" ref="BB330" si="4188">AR329</f>
        <v>-4.5683771026099572E-3</v>
      </c>
      <c r="BC330" s="101">
        <f t="shared" ref="BC330" si="4189">AS329</f>
        <v>-5.3725731569027402E-3</v>
      </c>
      <c r="BD330" s="39">
        <f t="shared" ref="BD330" si="4190">IF(AR329&lt;0,1,0)</f>
        <v>1</v>
      </c>
    </row>
    <row r="331" spans="1:62" x14ac:dyDescent="0.25">
      <c r="A331" s="98">
        <v>42989</v>
      </c>
      <c r="B331" s="41">
        <f t="shared" si="4153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100">
        <f t="shared" si="195"/>
        <v>3322.1455550000001</v>
      </c>
      <c r="T331" s="100" t="str">
        <f t="shared" ref="T331" si="4191">IF(AVERAGE(N330)&lt;S330,"熊",IF(AVERAGE(N330)&gt;S330,"牛",""))</f>
        <v>牛</v>
      </c>
      <c r="U331" s="100">
        <f t="shared" ref="U331" si="4192">MAX(H331,O331)</f>
        <v>3384.63</v>
      </c>
      <c r="V331" s="100">
        <f t="shared" ref="V331" si="4193">MIN(I331,P331)</f>
        <v>3360.0848000000001</v>
      </c>
      <c r="W331" s="40">
        <f t="shared" ref="W331" si="4194">LN(U331/V331)</f>
        <v>7.2783828773437679E-3</v>
      </c>
      <c r="X331" s="100">
        <f t="shared" ref="X331" si="4195">IF(U331=H331,J331,Q331)</f>
        <v>1026</v>
      </c>
      <c r="Y331" s="100">
        <f t="shared" ref="Y331" si="4196">IF(V331=I331,K331,R331)</f>
        <v>938</v>
      </c>
      <c r="Z331" s="101">
        <f t="shared" ref="Z331" si="4197">(U331-V331)/(C331)</f>
        <v>7.2935045757193976E-3</v>
      </c>
      <c r="AA331" s="101">
        <f t="shared" ref="AA331" si="4198">LN(C331/N330)</f>
        <v>3.2864872218045513E-5</v>
      </c>
      <c r="AB331" s="101">
        <f t="shared" ref="AB331" si="4199">LN(N331/U331)</f>
        <v>-2.0584719570671791E-3</v>
      </c>
      <c r="AC331" s="101">
        <f t="shared" ref="AC331" si="4200">LN(N331/V331)</f>
        <v>5.2199109202764916E-3</v>
      </c>
      <c r="AD331" s="101">
        <f t="shared" ref="AD331" si="4201">LN(U331/C331)</f>
        <v>5.7124467667844566E-3</v>
      </c>
      <c r="AE331" s="101">
        <f t="shared" ref="AE331" si="4202">LN(V331/C331)</f>
        <v>-1.5659361105592685E-3</v>
      </c>
      <c r="AF331" s="101">
        <f t="shared" ref="AF331" si="4203">LN(N331/C331)</f>
        <v>3.65397480971715E-3</v>
      </c>
      <c r="AG331" s="101">
        <f t="shared" ref="AG331" si="4204">LN(N331/N330)</f>
        <v>3.6868396819351892E-3</v>
      </c>
      <c r="AH331" s="101">
        <f t="shared" ref="AH331" si="4205">LN(D331/C331)</f>
        <v>1.2568480033599454E-4</v>
      </c>
      <c r="AI331" s="101">
        <f t="shared" ref="AI331" si="4206">LN(E331/C331)</f>
        <v>-6.9389688703577637E-4</v>
      </c>
      <c r="AJ331" s="101">
        <f t="shared" ref="AJ331" si="4207">LN(F331/C331)</f>
        <v>-7.0796284257260231E-4</v>
      </c>
      <c r="AK331" s="101">
        <f t="shared" ref="AK331" si="4208">+LN(G331/C331)</f>
        <v>1.4885135272483176E-3</v>
      </c>
      <c r="AL331" s="101">
        <f t="shared" ref="AL331" si="4209">LN(H331/I331)</f>
        <v>7.2783828773437679E-3</v>
      </c>
      <c r="AM331" s="101">
        <f t="shared" ref="AM331" si="4210">LN(O331/P331)</f>
        <v>3.8978445719147262E-3</v>
      </c>
      <c r="AN331" s="101">
        <f t="shared" ref="AN331" si="4211">LN(L331/G331)</f>
        <v>-2.3893450990592608E-4</v>
      </c>
      <c r="AO331" s="40">
        <f t="shared" ref="AO331" si="4212">(C331-I331)/(H331-I331)</f>
        <v>0.21453481739811131</v>
      </c>
      <c r="AP331" s="40">
        <f t="shared" ref="AP331" si="4213">(N330-I331)/(H331-I331)</f>
        <v>0.21002884474356251</v>
      </c>
      <c r="AQ331" s="101">
        <f t="shared" ref="AQ331" si="4214">LN(M331/L331)</f>
        <v>2.5264213539287299E-4</v>
      </c>
      <c r="AR331" s="101">
        <f t="shared" ref="AR331" si="4215">LN(N331/L331)</f>
        <v>2.4043957923746587E-3</v>
      </c>
      <c r="AS331" s="101">
        <f t="shared" ref="AS331" si="4216">LN(N331/C331)</f>
        <v>3.65397480971715E-3</v>
      </c>
      <c r="AT331" s="28">
        <f t="shared" ref="AT331" si="4217">+(G331-I331)/(H331-I331)</f>
        <v>0.41877434284502812</v>
      </c>
      <c r="AU331" s="28">
        <f t="shared" ref="AU331" si="4218">+(N331-P331)/(O331-P331)</f>
        <v>0.98253544277789817</v>
      </c>
      <c r="AV331" s="40">
        <f t="shared" ref="AV331" si="4219">+(N331-V331)/(U331-V331)</f>
        <v>0.71644150383781635</v>
      </c>
      <c r="AW331" s="101">
        <f t="shared" ref="AW331" si="4220">LN(N331/C331)</f>
        <v>3.65397480971715E-3</v>
      </c>
      <c r="AX331" s="28">
        <f t="shared" ref="AX331" si="4221">(N331-L331)/(U331-V331)</f>
        <v>0.3304719456349906</v>
      </c>
      <c r="AY331" s="101">
        <f t="shared" ref="AY331" si="4222">LN(G331/I331)</f>
        <v>3.0544496378077596E-3</v>
      </c>
      <c r="AZ331" s="101">
        <f t="shared" ref="AZ331" si="4223">LN(N331/P331)</f>
        <v>3.8299006331872993E-3</v>
      </c>
      <c r="BA331" s="101">
        <f t="shared" ref="BA331" si="4224">AV330</f>
        <v>0.42846553002223636</v>
      </c>
      <c r="BB331" s="101">
        <f t="shared" ref="BB331" si="4225">AR330</f>
        <v>-2.8515959021482079E-3</v>
      </c>
      <c r="BC331" s="101">
        <f t="shared" ref="BC331" si="4226">AS330</f>
        <v>2.4369730537889637E-4</v>
      </c>
      <c r="BD331" s="39">
        <f t="shared" ref="BD331" si="4227">IF(AR330&lt;0,1,0)</f>
        <v>1</v>
      </c>
    </row>
    <row r="332" spans="1:62" x14ac:dyDescent="0.25">
      <c r="A332" s="98">
        <v>42990</v>
      </c>
      <c r="B332" s="41">
        <f t="shared" si="4153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100">
        <f t="shared" si="195"/>
        <v>3329.1825550000003</v>
      </c>
      <c r="T332" s="100" t="str">
        <f t="shared" ref="T332" si="4228">IF(AVERAGE(N331)&lt;S331,"熊",IF(AVERAGE(N331)&gt;S331,"牛",""))</f>
        <v>牛</v>
      </c>
      <c r="U332" s="100">
        <f t="shared" ref="U332" si="4229">MAX(H332,O332)</f>
        <v>3391.06</v>
      </c>
      <c r="V332" s="100">
        <f t="shared" ref="V332" si="4230">MIN(I332,P332)</f>
        <v>3371.08</v>
      </c>
      <c r="W332" s="40">
        <f t="shared" ref="W332" si="4231">LN(U332/V332)</f>
        <v>5.9093890819268413E-3</v>
      </c>
      <c r="X332" s="100">
        <f t="shared" ref="X332" si="4232">IF(U332=H332,J332,Q332)</f>
        <v>1333</v>
      </c>
      <c r="Y332" s="100">
        <f t="shared" ref="Y332" si="4233">IF(V332=I332,K332,R332)</f>
        <v>1439</v>
      </c>
      <c r="Z332" s="101">
        <f t="shared" ref="Z332" si="4234">(U332-V332)/(C332)</f>
        <v>5.9086553816672044E-3</v>
      </c>
      <c r="AA332" s="101">
        <f t="shared" ref="AA332" si="4235">LN(C332/N331)</f>
        <v>1.1273608082448944E-3</v>
      </c>
      <c r="AB332" s="101">
        <f t="shared" ref="AB332" si="4236">LN(N332/U332)</f>
        <v>-3.4207053770246515E-3</v>
      </c>
      <c r="AC332" s="101">
        <f t="shared" ref="AC332" si="4237">LN(N332/V332)</f>
        <v>2.4886837049021291E-3</v>
      </c>
      <c r="AD332" s="101">
        <f t="shared" ref="AD332" si="4238">LN(U332/C332)</f>
        <v>2.8290734021754588E-3</v>
      </c>
      <c r="AE332" s="101">
        <f t="shared" ref="AE332" si="4239">LN(V332/C332)</f>
        <v>-3.0803156797513205E-3</v>
      </c>
      <c r="AF332" s="101">
        <f t="shared" ref="AF332" si="4240">LN(N332/C332)</f>
        <v>-5.9163197484910337E-4</v>
      </c>
      <c r="AG332" s="101">
        <f t="shared" ref="AG332" si="4241">LN(N332/N331)</f>
        <v>5.3572883339574116E-4</v>
      </c>
      <c r="AH332" s="101">
        <f t="shared" ref="AH332" si="4242">LN(D332/C332)</f>
        <v>1.5081016134215389E-4</v>
      </c>
      <c r="AI332" s="101">
        <f t="shared" ref="AI332" si="4243">LN(E332/C332)</f>
        <v>1.0640562825614929E-3</v>
      </c>
      <c r="AJ332" s="101">
        <f t="shared" ref="AJ332" si="4244">LN(F332/C332)</f>
        <v>-1.597061410405626E-4</v>
      </c>
      <c r="AK332" s="101">
        <f t="shared" ref="AK332" si="4245">+LN(G332/C332)</f>
        <v>-1.0533480276840959E-3</v>
      </c>
      <c r="AL332" s="101">
        <f t="shared" ref="AL332" si="4246">LN(H332/I332)</f>
        <v>3.4261604931901668E-3</v>
      </c>
      <c r="AM332" s="101">
        <f t="shared" ref="AM332" si="4247">LN(O332/P332)</f>
        <v>5.9093890819268413E-3</v>
      </c>
      <c r="AN332" s="101">
        <f t="shared" ref="AN332" si="4248">LN(L332/G332)</f>
        <v>5.6527691934738931E-4</v>
      </c>
      <c r="AO332" s="40">
        <f t="shared" ref="AO332" si="4249">(C332-I332)/(H332-I332)</f>
        <v>0.63816925734023477</v>
      </c>
      <c r="AP332" s="40">
        <f t="shared" ref="AP332" si="4250">(N331-I332)/(H332-I332)</f>
        <v>0.30915371329878666</v>
      </c>
      <c r="AQ332" s="101">
        <f t="shared" ref="AQ332" si="4251">LN(M332/L332)</f>
        <v>4.0822122607291886E-4</v>
      </c>
      <c r="AR332" s="101">
        <f t="shared" ref="AR332" si="4252">LN(N332/L332)</f>
        <v>-1.0356086651230889E-4</v>
      </c>
      <c r="AS332" s="101">
        <f t="shared" ref="AS332" si="4253">LN(N332/C332)</f>
        <v>-5.9163197484910337E-4</v>
      </c>
      <c r="AT332" s="28">
        <f t="shared" ref="AT332" si="4254">+(G332-I332)/(H332-I332)</f>
        <v>0.33074265975819961</v>
      </c>
      <c r="AU332" s="28">
        <f t="shared" ref="AU332" si="4255">+(N332-P332)/(O332-P332)</f>
        <v>0.4204204204204246</v>
      </c>
      <c r="AV332" s="40">
        <f t="shared" ref="AV332" si="4256">+(N332-V332)/(U332-V332)</f>
        <v>0.4204204204204246</v>
      </c>
      <c r="AW332" s="101">
        <f t="shared" ref="AW332" si="4257">LN(N332/C332)</f>
        <v>-5.9163197484910337E-4</v>
      </c>
      <c r="AX332" s="28">
        <f t="shared" ref="AX332" si="4258">(N332-L332)/(U332-V332)</f>
        <v>-1.7517517517512949E-2</v>
      </c>
      <c r="AY332" s="101">
        <f t="shared" ref="AY332" si="4259">LN(G332/I332)</f>
        <v>1.134477114453257E-3</v>
      </c>
      <c r="AZ332" s="101">
        <f t="shared" ref="AZ332" si="4260">LN(N332/P332)</f>
        <v>2.4886837049021291E-3</v>
      </c>
      <c r="BA332" s="101">
        <f t="shared" ref="BA332" si="4261">AV331</f>
        <v>0.71644150383781635</v>
      </c>
      <c r="BB332" s="101">
        <f t="shared" ref="BB332" si="4262">AR331</f>
        <v>2.4043957923746587E-3</v>
      </c>
      <c r="BC332" s="101">
        <f t="shared" ref="BC332" si="4263">AS331</f>
        <v>3.65397480971715E-3</v>
      </c>
      <c r="BD332" s="39">
        <f t="shared" ref="BD332" si="4264">IF(AR331&lt;0,1,0)</f>
        <v>0</v>
      </c>
    </row>
    <row r="333" spans="1:62" x14ac:dyDescent="0.25">
      <c r="A333" s="98">
        <v>42991</v>
      </c>
      <c r="B333" s="41">
        <f t="shared" si="4153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100">
        <f t="shared" si="195"/>
        <v>3335.5935550000004</v>
      </c>
      <c r="T333" s="100" t="str">
        <f t="shared" ref="T333" si="4265">IF(AVERAGE(N332)&lt;S332,"熊",IF(AVERAGE(N332)&gt;S332,"牛",""))</f>
        <v>牛</v>
      </c>
      <c r="U333" s="100">
        <f t="shared" ref="U333" si="4266">MAX(H333,O333)</f>
        <v>3387.0641999999998</v>
      </c>
      <c r="V333" s="100">
        <f t="shared" ref="V333" si="4267">MIN(I333,P333)</f>
        <v>3366.7757999999999</v>
      </c>
      <c r="W333" s="40">
        <f t="shared" ref="W333" si="4268">LN(U333/V333)</f>
        <v>6.0079779879686837E-3</v>
      </c>
      <c r="X333" s="100">
        <f t="shared" ref="X333" si="4269">IF(U333=H333,J333,Q333)</f>
        <v>1412</v>
      </c>
      <c r="Y333" s="100">
        <f t="shared" ref="Y333" si="4270">IF(V333=I333,K333,R333)</f>
        <v>1020</v>
      </c>
      <c r="Z333" s="101">
        <f t="shared" ref="Z333" si="4271">(U333-V333)/(C333)</f>
        <v>6.0118792130365575E-3</v>
      </c>
      <c r="AA333" s="101">
        <f t="shared" ref="AA333" si="4272">LN(C333/N332)</f>
        <v>-1.409938067053348E-3</v>
      </c>
      <c r="AB333" s="101">
        <f t="shared" ref="AB333" si="4273">LN(N333/U333)</f>
        <v>-4.5084595063658742E-4</v>
      </c>
      <c r="AC333" s="101">
        <f t="shared" ref="AC333" si="4274">LN(N333/V333)</f>
        <v>5.5571320373320934E-3</v>
      </c>
      <c r="AD333" s="101">
        <f t="shared" ref="AD333" si="4275">LN(U333/C333)</f>
        <v>3.6516150447803574E-3</v>
      </c>
      <c r="AE333" s="101">
        <f t="shared" ref="AE333" si="4276">LN(V333/C333)</f>
        <v>-2.3563629431883068E-3</v>
      </c>
      <c r="AF333" s="101">
        <f t="shared" ref="AF333" si="4277">LN(N333/C333)</f>
        <v>3.2007690941437952E-3</v>
      </c>
      <c r="AG333" s="101">
        <f t="shared" ref="AG333" si="4278">LN(N333/N332)</f>
        <v>1.7908310270903446E-3</v>
      </c>
      <c r="AH333" s="101">
        <f t="shared" ref="AH333" si="4279">LN(D333/C333)</f>
        <v>-3.0152245059205019E-4</v>
      </c>
      <c r="AI333" s="101">
        <f t="shared" ref="AI333" si="4280">LN(E333/C333)</f>
        <v>4.575932715860817E-4</v>
      </c>
      <c r="AJ333" s="101">
        <f t="shared" ref="AJ333" si="4281">LN(F333/C333)</f>
        <v>-4.9216213178298869E-4</v>
      </c>
      <c r="AK333" s="101">
        <f t="shared" ref="AK333" si="4282">+LN(G333/C333)</f>
        <v>4.957999160266289E-4</v>
      </c>
      <c r="AL333" s="101">
        <f t="shared" ref="AL333" si="4283">LN(H333/I333)</f>
        <v>4.2050296627243917E-3</v>
      </c>
      <c r="AM333" s="101">
        <f t="shared" ref="AM333" si="4284">LN(O333/P333)</f>
        <v>3.1558151287537912E-3</v>
      </c>
      <c r="AN333" s="101">
        <f t="shared" ref="AN333" si="4285">LN(L333/G333)</f>
        <v>0</v>
      </c>
      <c r="AO333" s="40">
        <f t="shared" ref="AO333" si="4286">(C333-I333)/(H333-I333)</f>
        <v>0.55984972369459018</v>
      </c>
      <c r="AP333" s="40">
        <f t="shared" ref="AP333" si="4287">(N332-I333)/(H333-I333)</f>
        <v>0.89546915529490367</v>
      </c>
      <c r="AQ333" s="101">
        <f t="shared" ref="AQ333" si="4288">LN(M333/L333)</f>
        <v>6.8200449545170239E-4</v>
      </c>
      <c r="AR333" s="101">
        <f t="shared" ref="AR333" si="4289">LN(N333/L333)</f>
        <v>2.7049691781171619E-3</v>
      </c>
      <c r="AS333" s="101">
        <f t="shared" ref="AS333" si="4290">LN(N333/C333)</f>
        <v>3.2007690941437952E-3</v>
      </c>
      <c r="AT333" s="28">
        <f t="shared" ref="AT333" si="4291">+(G333-I333)/(H333-I333)</f>
        <v>0.67781521371376541</v>
      </c>
      <c r="AU333" s="28">
        <f t="shared" ref="AU333" si="4292">+(N333-P333)/(O333-P333)</f>
        <v>0.85694474377114871</v>
      </c>
      <c r="AV333" s="40">
        <f t="shared" ref="AV333" si="4293">+(N333-V333)/(U333-V333)</f>
        <v>0.92475010350742792</v>
      </c>
      <c r="AW333" s="101">
        <f t="shared" ref="AW333" si="4294">LN(N333/C333)</f>
        <v>3.2007690941437952E-3</v>
      </c>
      <c r="AX333" s="28">
        <f t="shared" ref="AX333" si="4295">(N333-L333)/(U333-V333)</f>
        <v>0.45076989806982914</v>
      </c>
      <c r="AY333" s="101">
        <f t="shared" ref="AY333" si="4296">LN(G333/I333)</f>
        <v>2.8521628592149645E-3</v>
      </c>
      <c r="AZ333" s="101">
        <f t="shared" ref="AZ333" si="4297">LN(N333/P333)</f>
        <v>2.7049691781171619E-3</v>
      </c>
      <c r="BA333" s="101">
        <f t="shared" ref="BA333" si="4298">AV332</f>
        <v>0.4204204204204246</v>
      </c>
      <c r="BB333" s="101">
        <f t="shared" ref="BB333" si="4299">AR332</f>
        <v>-1.0356086651230889E-4</v>
      </c>
      <c r="BC333" s="101">
        <f t="shared" ref="BC333" si="4300">AS332</f>
        <v>-5.9163197484910337E-4</v>
      </c>
      <c r="BD333" s="39">
        <f t="shared" ref="BD333" si="4301">IF(AR332&lt;0,1,0)</f>
        <v>1</v>
      </c>
    </row>
    <row r="334" spans="1:62" x14ac:dyDescent="0.25">
      <c r="A334" s="98">
        <v>42992</v>
      </c>
      <c r="B334" s="41">
        <f t="shared" si="4153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100">
        <f t="shared" si="195"/>
        <v>3342.539205</v>
      </c>
      <c r="T334" s="100" t="str">
        <f t="shared" ref="T334" si="4302">IF(AVERAGE(N333)&lt;S333,"熊",IF(AVERAGE(N333)&gt;S333,"牛",""))</f>
        <v>牛</v>
      </c>
      <c r="U334" s="100">
        <f t="shared" ref="U334" si="4303">MAX(H334,O334)</f>
        <v>3391.64</v>
      </c>
      <c r="V334" s="100">
        <f t="shared" ref="V334" si="4304">MIN(I334,P334)</f>
        <v>3361.33</v>
      </c>
      <c r="W334" s="40">
        <f t="shared" ref="W334" si="4305">LN(U334/V334)</f>
        <v>8.9768512346779811E-3</v>
      </c>
      <c r="X334" s="100">
        <f t="shared" ref="X334" si="4306">IF(U334=H334,J334,Q334)</f>
        <v>956</v>
      </c>
      <c r="Y334" s="100">
        <f t="shared" ref="Y334" si="4307">IF(V334=I334,K334,R334)</f>
        <v>1402</v>
      </c>
      <c r="Z334" s="101">
        <f t="shared" ref="Z334" si="4308">(U334-V334)/(C334)</f>
        <v>8.9582588289536923E-3</v>
      </c>
      <c r="AA334" s="101">
        <f t="shared" ref="AA334" si="4309">LN(C334/N333)</f>
        <v>-6.1087244010094792E-4</v>
      </c>
      <c r="AB334" s="101">
        <f t="shared" ref="AB334" si="4310">LN(N334/U334)</f>
        <v>-5.9765935168028866E-3</v>
      </c>
      <c r="AC334" s="101">
        <f t="shared" ref="AC334" si="4311">LN(N334/V334)</f>
        <v>3.0002577178749679E-3</v>
      </c>
      <c r="AD334" s="101">
        <f t="shared" ref="AD334" si="4312">LN(U334/C334)</f>
        <v>2.4117701292404431E-3</v>
      </c>
      <c r="AE334" s="101">
        <f t="shared" ref="AE334" si="4313">LN(V334/C334)</f>
        <v>-6.5650811054375185E-3</v>
      </c>
      <c r="AF334" s="101">
        <f t="shared" ref="AF334" si="4314">LN(N334/C334)</f>
        <v>-3.5648233875624612E-3</v>
      </c>
      <c r="AG334" s="101">
        <f t="shared" ref="AG334" si="4315">LN(N334/N333)</f>
        <v>-4.1756958276635038E-3</v>
      </c>
      <c r="AH334" s="101">
        <f t="shared" ref="AH334" si="4316">LN(D334/C334)</f>
        <v>4.6982137310370417E-4</v>
      </c>
      <c r="AI334" s="101">
        <f t="shared" ref="AI334" si="4317">LN(E334/C334)</f>
        <v>-2.8377264090103066E-4</v>
      </c>
      <c r="AJ334" s="101">
        <f t="shared" ref="AJ334" si="4318">LN(F334/C334)</f>
        <v>-5.6156943894658942E-5</v>
      </c>
      <c r="AK334" s="101">
        <f t="shared" ref="AK334" si="4319">+LN(G334/C334)</f>
        <v>-1.4581465787569835E-3</v>
      </c>
      <c r="AL334" s="101">
        <f t="shared" ref="AL334" si="4320">LN(H334/I334)</f>
        <v>4.8412218274474905E-3</v>
      </c>
      <c r="AM334" s="101">
        <f t="shared" ref="AM334" si="4321">LN(O334/P334)</f>
        <v>5.5478562080835793E-3</v>
      </c>
      <c r="AN334" s="101">
        <f t="shared" ref="AN334" si="4322">LN(L334/G334)</f>
        <v>3.5517670044594196E-5</v>
      </c>
      <c r="AO334" s="40">
        <f t="shared" ref="AO334" si="4323">(C334-I334)/(H334-I334)</f>
        <v>0.50122100122098623</v>
      </c>
      <c r="AP334" s="40">
        <f t="shared" ref="AP334" si="4324">(N333-I334)/(H334-I334)</f>
        <v>0.62744200244199677</v>
      </c>
      <c r="AQ334" s="101">
        <f t="shared" ref="AQ334" si="4325">LN(M334/L334)</f>
        <v>-6.5116692094940702E-5</v>
      </c>
      <c r="AR334" s="101">
        <f t="shared" ref="AR334" si="4326">LN(N334/L334)</f>
        <v>-2.1421944788501458E-3</v>
      </c>
      <c r="AS334" s="101">
        <f t="shared" ref="AS334" si="4327">LN(N334/C334)</f>
        <v>-3.5648233875624612E-3</v>
      </c>
      <c r="AT334" s="28">
        <f t="shared" ref="AT334" si="4328">+(G334-I334)/(H334-I334)</f>
        <v>0.20024420024418893</v>
      </c>
      <c r="AU334" s="28">
        <f t="shared" ref="AU334" si="4329">+(N334-P334)/(O334-P334)</f>
        <v>0.54010695187164504</v>
      </c>
      <c r="AV334" s="40">
        <f t="shared" ref="AV334" si="4330">+(N334-V334)/(U334-V334)</f>
        <v>0.33322335862751329</v>
      </c>
      <c r="AW334" s="101">
        <f t="shared" ref="AW334" si="4331">LN(N334/C334)</f>
        <v>-3.5648233875624612E-3</v>
      </c>
      <c r="AX334" s="28">
        <f t="shared" ref="AX334" si="4332">(N334-L334)/(U334-V334)</f>
        <v>-0.23853513691850978</v>
      </c>
      <c r="AY334" s="101">
        <f t="shared" ref="AY334" si="4333">LN(G334/I334)</f>
        <v>9.713051194502212E-4</v>
      </c>
      <c r="AZ334" s="101">
        <f t="shared" ref="AZ334" si="4334">LN(N334/P334)</f>
        <v>3.0002577178749679E-3</v>
      </c>
      <c r="BA334" s="101">
        <f t="shared" ref="BA334" si="4335">AV333</f>
        <v>0.92475010350742792</v>
      </c>
      <c r="BB334" s="101">
        <f t="shared" ref="BB334" si="4336">AR333</f>
        <v>2.7049691781171619E-3</v>
      </c>
      <c r="BC334" s="101">
        <f t="shared" ref="BC334" si="4337">AS333</f>
        <v>3.2007690941437952E-3</v>
      </c>
      <c r="BD334" s="39">
        <f t="shared" ref="BD334" si="4338">IF(AR333&lt;0,1,0)</f>
        <v>0</v>
      </c>
    </row>
    <row r="335" spans="1:62" x14ac:dyDescent="0.25">
      <c r="A335" s="98">
        <v>42993</v>
      </c>
      <c r="B335" s="41">
        <f t="shared" si="4153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100">
        <f t="shared" si="195"/>
        <v>3347.6797949999991</v>
      </c>
      <c r="T335" s="100" t="str">
        <f t="shared" ref="T335" si="4339">IF(AVERAGE(N334)&lt;S334,"熊",IF(AVERAGE(N334)&gt;S334,"牛",""))</f>
        <v>牛</v>
      </c>
      <c r="U335" s="100">
        <f t="shared" ref="U335" si="4340">MAX(H335,O335)</f>
        <v>3365.4398000000001</v>
      </c>
      <c r="V335" s="100">
        <f t="shared" ref="V335" si="4341">MIN(I335,P335)</f>
        <v>3345.3283000000001</v>
      </c>
      <c r="W335" s="40">
        <f t="shared" ref="W335" si="4342">LN(U335/V335)</f>
        <v>5.9938176704963774E-3</v>
      </c>
      <c r="X335" s="100">
        <f t="shared" ref="X335" si="4343">IF(U335=H335,J335,Q335)</f>
        <v>930</v>
      </c>
      <c r="Y335" s="100">
        <f t="shared" ref="Y335" si="4344">IF(V335=I335,K335,R335)</f>
        <v>1028</v>
      </c>
      <c r="Z335" s="101">
        <f t="shared" ref="Z335" si="4345">(U335-V335)/(C335)</f>
        <v>5.9764133817219248E-3</v>
      </c>
      <c r="AA335" s="101">
        <f t="shared" ref="AA335" si="4346">LN(C335/N334)</f>
        <v>-1.8658150321294617E-3</v>
      </c>
      <c r="AB335" s="101">
        <f t="shared" ref="AB335" si="4347">LN(N335/U335)</f>
        <v>-3.5038017968426591E-3</v>
      </c>
      <c r="AC335" s="101">
        <f t="shared" ref="AC335" si="4348">LN(N335/V335)</f>
        <v>2.4900158736539165E-3</v>
      </c>
      <c r="AD335" s="101">
        <f t="shared" ref="AD335" si="4349">LN(U335/C335)</f>
        <v>8.7481249085959322E-5</v>
      </c>
      <c r="AE335" s="101">
        <f t="shared" ref="AE335" si="4350">LN(V335/C335)</f>
        <v>-5.9063364214104359E-3</v>
      </c>
      <c r="AF335" s="101">
        <f t="shared" ref="AF335" si="4351">LN(N335/C335)</f>
        <v>-3.4163205477566599E-3</v>
      </c>
      <c r="AG335" s="101">
        <f t="shared" ref="AG335" si="4352">LN(N335/N334)</f>
        <v>-5.2821355798860648E-3</v>
      </c>
      <c r="AH335" s="101">
        <f t="shared" ref="AH335" si="4353">LN(D335/C335)</f>
        <v>-6.1814350753668101E-4</v>
      </c>
      <c r="AI335" s="101">
        <f t="shared" ref="AI335" si="4354">LN(E335/C335)</f>
        <v>-1.4048473092708024E-3</v>
      </c>
      <c r="AJ335" s="101">
        <f t="shared" ref="AJ335" si="4355">LN(F335/C335)</f>
        <v>-2.0651026386376246E-3</v>
      </c>
      <c r="AK335" s="101">
        <f t="shared" ref="AK335" si="4356">+LN(G335/C335)</f>
        <v>-1.3416440465180673E-3</v>
      </c>
      <c r="AL335" s="101">
        <f t="shared" ref="AL335" si="4357">LN(H335/I335)</f>
        <v>5.9938176704963774E-3</v>
      </c>
      <c r="AM335" s="101">
        <f t="shared" ref="AM335" si="4358">LN(O335/P335)</f>
        <v>4.8014282049350081E-3</v>
      </c>
      <c r="AN335" s="101">
        <f t="shared" ref="AN335" si="4359">LN(L335/G335)</f>
        <v>0</v>
      </c>
      <c r="AO335" s="40">
        <f t="shared" ref="AO335" si="4360">(C335-I335)/(H335-I335)</f>
        <v>0.98536160902964853</v>
      </c>
      <c r="AP335" s="40">
        <f t="shared" ref="AP335" si="4361">(N334-I335)/(H335-I335)</f>
        <v>1.2978494890982641</v>
      </c>
      <c r="AQ335" s="101">
        <f t="shared" ref="AQ335" si="4362">LN(M335/L335)</f>
        <v>7.4774770051335725E-5</v>
      </c>
      <c r="AR335" s="101">
        <f t="shared" ref="AR335" si="4363">LN(N335/L335)</f>
        <v>-2.074676501238651E-3</v>
      </c>
      <c r="AS335" s="101">
        <f t="shared" ref="AS335" si="4364">LN(N335/C335)</f>
        <v>-3.4163205477566599E-3</v>
      </c>
      <c r="AT335" s="28">
        <f t="shared" ref="AT335" si="4365">+(G335-I335)/(H335-I335)</f>
        <v>0.7610223006737441</v>
      </c>
      <c r="AU335" s="28">
        <f t="shared" ref="AU335" si="4366">+(N335-P335)/(O335-P335)</f>
        <v>0.44010678586949803</v>
      </c>
      <c r="AV335" s="40">
        <f t="shared" ref="AV335" si="4367">+(N335-V335)/(U335-V335)</f>
        <v>0.41470303060437319</v>
      </c>
      <c r="AW335" s="101">
        <f t="shared" ref="AW335" si="4368">LN(N335/C335)</f>
        <v>-3.4163205477566599E-3</v>
      </c>
      <c r="AX335" s="28">
        <f t="shared" ref="AX335" si="4369">(N335-L335)/(U335-V335)</f>
        <v>-0.34631927006937091</v>
      </c>
      <c r="AY335" s="101">
        <f t="shared" ref="AY335" si="4370">LN(G335/I335)</f>
        <v>4.5646923748924803E-3</v>
      </c>
      <c r="AZ335" s="101">
        <f t="shared" ref="AZ335" si="4371">LN(N335/P335)</f>
        <v>2.1159820417814565E-3</v>
      </c>
      <c r="BA335" s="101">
        <f t="shared" ref="BA335" si="4372">AV334</f>
        <v>0.33322335862751329</v>
      </c>
      <c r="BB335" s="101">
        <f t="shared" ref="BB335" si="4373">AR334</f>
        <v>-2.1421944788501458E-3</v>
      </c>
      <c r="BC335" s="101">
        <f t="shared" ref="BC335" si="4374">AS334</f>
        <v>-3.5648233875624612E-3</v>
      </c>
      <c r="BD335" s="39">
        <f t="shared" ref="BD335" si="4375">IF(AR334&lt;0,1,0)</f>
        <v>1</v>
      </c>
    </row>
    <row r="336" spans="1:62" x14ac:dyDescent="0.25">
      <c r="A336" s="98">
        <v>42996</v>
      </c>
      <c r="B336" s="41">
        <f t="shared" si="4153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100">
        <f t="shared" si="195"/>
        <v>3351.9011500000001</v>
      </c>
      <c r="T336" s="100" t="str">
        <f t="shared" ref="T336" si="4376">IF(AVERAGE(N335)&lt;S335,"熊",IF(AVERAGE(N335)&gt;S335,"牛",""))</f>
        <v>牛</v>
      </c>
      <c r="U336" s="100">
        <f t="shared" ref="U336" si="4377">MAX(H336,O336)</f>
        <v>3371.7485999999999</v>
      </c>
      <c r="V336" s="100">
        <f t="shared" ref="V336" si="4378">MIN(I336,P336)</f>
        <v>3352.5133999999998</v>
      </c>
      <c r="W336" s="40">
        <f t="shared" ref="W336" si="4379">LN(U336/V336)</f>
        <v>5.721149017232724E-3</v>
      </c>
      <c r="X336" s="100">
        <f t="shared" ref="X336" si="4380">IF(U336=H336,J336,Q336)</f>
        <v>1022</v>
      </c>
      <c r="Y336" s="100">
        <f t="shared" ref="Y336" si="4381">IF(V336=I336,K336,R336)</f>
        <v>930</v>
      </c>
      <c r="Z336" s="101">
        <f t="shared" ref="Z336" si="4382">(U336-V336)/(C336)</f>
        <v>5.7375460453044213E-3</v>
      </c>
      <c r="AA336" s="101">
        <f t="shared" ref="AA336" si="4383">LN(C336/N335)</f>
        <v>-3.4451794222890863E-4</v>
      </c>
      <c r="AB336" s="101">
        <f t="shared" ref="AB336" si="4384">LN(N336/U336)</f>
        <v>-2.532871667177466E-3</v>
      </c>
      <c r="AC336" s="101">
        <f t="shared" ref="AC336" si="4385">LN(N336/V336)</f>
        <v>3.1882773500552216E-3</v>
      </c>
      <c r="AD336" s="101">
        <f t="shared" ref="AD336" si="4386">LN(U336/C336)</f>
        <v>5.721149017232724E-3</v>
      </c>
      <c r="AE336" s="101">
        <f t="shared" ref="AE336" si="4387">LN(V336/C336)</f>
        <v>0</v>
      </c>
      <c r="AF336" s="101">
        <f t="shared" ref="AF336" si="4388">LN(N336/C336)</f>
        <v>3.1882773500552216E-3</v>
      </c>
      <c r="AG336" s="101">
        <f t="shared" ref="AG336" si="4389">LN(N336/N335)</f>
        <v>2.8437594078262844E-3</v>
      </c>
      <c r="AH336" s="101">
        <f t="shared" ref="AH336" si="4390">LN(D336/C336)</f>
        <v>9.4442706914675436E-4</v>
      </c>
      <c r="AI336" s="101">
        <f t="shared" ref="AI336" si="4391">LN(E336/C336)</f>
        <v>2.8425980188102277E-3</v>
      </c>
      <c r="AJ336" s="101">
        <f t="shared" ref="AJ336" si="4392">LN(F336/C336)</f>
        <v>3.4967139832432926E-3</v>
      </c>
      <c r="AK336" s="101">
        <f t="shared" ref="AK336" si="4393">+LN(G336/C336)</f>
        <v>2.8115434641918183E-3</v>
      </c>
      <c r="AL336" s="101">
        <f t="shared" ref="AL336" si="4394">LN(H336/I336)</f>
        <v>5.721149017232724E-3</v>
      </c>
      <c r="AM336" s="101">
        <f t="shared" ref="AM336" si="4395">LN(O336/P336)</f>
        <v>3.8104804347227849E-3</v>
      </c>
      <c r="AN336" s="101">
        <f t="shared" ref="AN336" si="4396">LN(L336/G336)</f>
        <v>0</v>
      </c>
      <c r="AO336" s="40">
        <f t="shared" ref="AO336" si="4397">(C336-I336)/(H336-I336)</f>
        <v>0</v>
      </c>
      <c r="AP336" s="40">
        <f t="shared" ref="AP336" si="4398">(N335-I336)/(H336-I336)</f>
        <v>6.0056562967899747E-2</v>
      </c>
      <c r="AQ336" s="101">
        <f t="shared" ref="AQ336" si="4399">LN(M336/L336)</f>
        <v>6.7120002497233588E-4</v>
      </c>
      <c r="AR336" s="101">
        <f t="shared" ref="AR336" si="4400">LN(N336/L336)</f>
        <v>3.7673388586329816E-4</v>
      </c>
      <c r="AS336" s="101">
        <f t="shared" ref="AS336" si="4401">LN(N336/C336)</f>
        <v>3.1882773500552216E-3</v>
      </c>
      <c r="AT336" s="28">
        <f t="shared" ref="AT336" si="4402">+(G336-I336)/(H336-I336)</f>
        <v>0.49071493927800425</v>
      </c>
      <c r="AU336" s="28">
        <f t="shared" ref="AU336" si="4403">+(N336-P336)/(O336-P336)</f>
        <v>0.55664301825531215</v>
      </c>
      <c r="AV336" s="40">
        <f t="shared" ref="AV336" si="4404">+(N336-V336)/(U336-V336)</f>
        <v>0.55657336549659675</v>
      </c>
      <c r="AW336" s="101">
        <f t="shared" ref="AW336" si="4405">LN(N336/C336)</f>
        <v>3.1882773500552216E-3</v>
      </c>
      <c r="AX336" s="28">
        <f t="shared" ref="AX336" si="4406">(N336-L336)/(U336-V336)</f>
        <v>6.5858426218592503E-2</v>
      </c>
      <c r="AY336" s="101">
        <f t="shared" ref="AY336" si="4407">LN(G336/I336)</f>
        <v>2.8115434641918183E-3</v>
      </c>
      <c r="AZ336" s="101">
        <f t="shared" ref="AZ336" si="4408">LN(N336/P336)</f>
        <v>2.1228687486512343E-3</v>
      </c>
      <c r="BA336" s="101">
        <f t="shared" ref="BA336" si="4409">AV335</f>
        <v>0.41470303060437319</v>
      </c>
      <c r="BB336" s="101">
        <f t="shared" ref="BB336" si="4410">AR335</f>
        <v>-2.074676501238651E-3</v>
      </c>
      <c r="BC336" s="101">
        <f t="shared" ref="BC336" si="4411">AS335</f>
        <v>-3.4163205477566599E-3</v>
      </c>
      <c r="BD336" s="39">
        <f t="shared" ref="BD336" si="4412">IF(AR335&lt;0,1,0)</f>
        <v>1</v>
      </c>
    </row>
    <row r="337" spans="1:62" x14ac:dyDescent="0.25">
      <c r="A337" s="98">
        <v>42997</v>
      </c>
      <c r="B337" s="41">
        <f t="shared" si="4153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100">
        <f t="shared" si="195"/>
        <v>3355.6960099999997</v>
      </c>
      <c r="T337" s="100" t="str">
        <f t="shared" ref="T337" si="4413">IF(AVERAGE(N336)&lt;S336,"熊",IF(AVERAGE(N336)&gt;S336,"牛",""))</f>
        <v>牛</v>
      </c>
      <c r="U337" s="100">
        <f t="shared" ref="U337" si="4414">MAX(H337,O337)</f>
        <v>3370.4009000000001</v>
      </c>
      <c r="V337" s="100">
        <f t="shared" ref="V337" si="4415">MIN(I337,P337)</f>
        <v>3344.7433999999998</v>
      </c>
      <c r="W337" s="40">
        <f t="shared" ref="W337" si="4416">LN(U337/V337)</f>
        <v>7.6417195852561751E-3</v>
      </c>
      <c r="X337" s="100">
        <f t="shared" ref="X337" si="4417">IF(U337=H337,J337,Q337)</f>
        <v>948</v>
      </c>
      <c r="Y337" s="100">
        <f t="shared" ref="Y337" si="4418">IF(V337=I337,K337,R337)</f>
        <v>1436</v>
      </c>
      <c r="Z337" s="101">
        <f t="shared" ref="Z337" si="4419">(U337-V337)/(C337)</f>
        <v>7.6236101192338427E-3</v>
      </c>
      <c r="AA337" s="101">
        <f t="shared" ref="AA337" si="4420">LN(C337/N336)</f>
        <v>6.8728957101099294E-4</v>
      </c>
      <c r="AB337" s="101">
        <f t="shared" ref="AB337" si="4421">LN(N337/U337)</f>
        <v>-4.0868754935007839E-3</v>
      </c>
      <c r="AC337" s="101">
        <f t="shared" ref="AC337" si="4422">LN(N337/V337)</f>
        <v>3.5548440917554658E-3</v>
      </c>
      <c r="AD337" s="101">
        <f t="shared" ref="AD337" si="4423">LN(U337/C337)</f>
        <v>1.4457986093275668E-3</v>
      </c>
      <c r="AE337" s="101">
        <f t="shared" ref="AE337" si="4424">LN(V337/C337)</f>
        <v>-6.195920975928553E-3</v>
      </c>
      <c r="AF337" s="101">
        <f t="shared" ref="AF337" si="4425">LN(N337/C337)</f>
        <v>-2.6410768841732099E-3</v>
      </c>
      <c r="AG337" s="101">
        <f t="shared" ref="AG337" si="4426">LN(N337/N336)</f>
        <v>-1.9537873131622633E-3</v>
      </c>
      <c r="AH337" s="101">
        <f t="shared" ref="AH337" si="4427">LN(D337/C337)</f>
        <v>1.3768051202527545E-4</v>
      </c>
      <c r="AI337" s="101">
        <f t="shared" ref="AI337" si="4428">LN(E337/C337)</f>
        <v>1.1982298243498049E-3</v>
      </c>
      <c r="AJ337" s="101">
        <f t="shared" ref="AJ337" si="4429">LN(F337/C337)</f>
        <v>8.2950992763201079E-4</v>
      </c>
      <c r="AK337" s="101">
        <f t="shared" ref="AK337" si="4430">+LN(G337/C337)</f>
        <v>-3.7174294237321878E-3</v>
      </c>
      <c r="AL337" s="101">
        <f t="shared" ref="AL337" si="4431">LN(H337/I337)</f>
        <v>5.1774241914006106E-3</v>
      </c>
      <c r="AM337" s="101">
        <f t="shared" ref="AM337" si="4432">LN(O337/P337)</f>
        <v>6.5261560266064575E-3</v>
      </c>
      <c r="AN337" s="101">
        <f t="shared" ref="AN337" si="4433">LN(L337/G337)</f>
        <v>5.0192534471636642E-4</v>
      </c>
      <c r="AO337" s="40">
        <f t="shared" ref="AO337" si="4434">(C337-I337)/(H337-I337)</f>
        <v>0.7202282115955827</v>
      </c>
      <c r="AP337" s="40">
        <f t="shared" ref="AP337" si="4435">(N336-I337)/(H337-I337)</f>
        <v>0.5873748197346671</v>
      </c>
      <c r="AQ337" s="101">
        <f t="shared" ref="AQ337" si="4436">LN(M337/L337)</f>
        <v>4.7545471206176311E-4</v>
      </c>
      <c r="AR337" s="101">
        <f t="shared" ref="AR337" si="4437">LN(N337/L337)</f>
        <v>5.7442719484273295E-4</v>
      </c>
      <c r="AS337" s="101">
        <f t="shared" ref="AS337" si="4438">LN(N337/C337)</f>
        <v>-2.6410768841732099E-3</v>
      </c>
      <c r="AT337" s="28">
        <f t="shared" ref="AT337" si="4439">+(G337-I337)/(H337-I337)</f>
        <v>2.7348620216074127E-3</v>
      </c>
      <c r="AU337" s="28">
        <f t="shared" ref="AU337" si="4440">+(N337-P337)/(O337-P337)</f>
        <v>0.54389786161454456</v>
      </c>
      <c r="AV337" s="40">
        <f t="shared" ref="AV337" si="4441">+(N337-V337)/(U337-V337)</f>
        <v>0.46423852674656102</v>
      </c>
      <c r="AW337" s="101">
        <f t="shared" ref="AW337" si="4442">LN(N337/C337)</f>
        <v>-2.6410768841732099E-3</v>
      </c>
      <c r="AX337" s="28">
        <f t="shared" ref="AX337" si="4443">(N337-L337)/(U337-V337)</f>
        <v>7.5128130176360317E-2</v>
      </c>
      <c r="AY337" s="101">
        <f t="shared" ref="AY337" si="4444">LN(G337/I337)</f>
        <v>1.4196158340769766E-5</v>
      </c>
      <c r="AZ337" s="101">
        <f t="shared" ref="AZ337" si="4445">LN(N337/P337)</f>
        <v>3.5548440917554658E-3</v>
      </c>
      <c r="BA337" s="101">
        <f t="shared" ref="BA337" si="4446">AV336</f>
        <v>0.55657336549659675</v>
      </c>
      <c r="BB337" s="101">
        <f t="shared" ref="BB337" si="4447">AR336</f>
        <v>3.7673388586329816E-4</v>
      </c>
      <c r="BC337" s="101">
        <f t="shared" ref="BC337" si="4448">AS336</f>
        <v>3.1882773500552216E-3</v>
      </c>
      <c r="BD337" s="39">
        <f t="shared" ref="BD337" si="4449">IF(AR336&lt;0,1,0)</f>
        <v>0</v>
      </c>
    </row>
    <row r="338" spans="1:62" x14ac:dyDescent="0.25">
      <c r="A338" s="98">
        <v>42998</v>
      </c>
      <c r="B338" s="41">
        <f t="shared" si="4153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100">
        <f t="shared" si="195"/>
        <v>3358.9774699999994</v>
      </c>
      <c r="T338" s="100" t="str">
        <f t="shared" ref="T338" si="4450">IF(AVERAGE(N337)&lt;S337,"熊",IF(AVERAGE(N337)&gt;S337,"牛",""))</f>
        <v>牛</v>
      </c>
      <c r="U338" s="100">
        <f t="shared" ref="U338" si="4451">MAX(H338,O338)</f>
        <v>3370.0562</v>
      </c>
      <c r="V338" s="100">
        <f t="shared" ref="V338" si="4452">MIN(I338,P338)</f>
        <v>3346.5432000000001</v>
      </c>
      <c r="W338" s="40">
        <f t="shared" ref="W338" si="4453">LN(U338/V338)</f>
        <v>7.0014882984295018E-3</v>
      </c>
      <c r="X338" s="100">
        <f t="shared" ref="X338" si="4454">IF(U338=H338,J338,Q338)</f>
        <v>1401</v>
      </c>
      <c r="Y338" s="100">
        <f t="shared" ref="Y338" si="4455">IF(V338=I338,K338,R338)</f>
        <v>1038</v>
      </c>
      <c r="Z338" s="101">
        <f t="shared" ref="Z338" si="4456">(U338-V338)/(C338)</f>
        <v>7.0142314349733699E-3</v>
      </c>
      <c r="AA338" s="101">
        <f t="shared" ref="AA338" si="4457">LN(C338/N337)</f>
        <v>-1.3325108546720543E-3</v>
      </c>
      <c r="AB338" s="101">
        <f t="shared" ref="AB338" si="4458">LN(N338/U338)</f>
        <v>-1.0955371115273767E-3</v>
      </c>
      <c r="AC338" s="101">
        <f t="shared" ref="AC338" si="4459">LN(N338/V338)</f>
        <v>5.9059511869021947E-3</v>
      </c>
      <c r="AD338" s="101">
        <f t="shared" ref="AD338" si="4460">LN(U338/C338)</f>
        <v>5.3171084180008042E-3</v>
      </c>
      <c r="AE338" s="101">
        <f t="shared" ref="AE338" si="4461">LN(V338/C338)</f>
        <v>-1.684379880428559E-3</v>
      </c>
      <c r="AF338" s="101">
        <f t="shared" ref="AF338" si="4462">LN(N338/C338)</f>
        <v>4.2215713064734425E-3</v>
      </c>
      <c r="AG338" s="101">
        <f t="shared" ref="AG338" si="4463">LN(N338/N337)</f>
        <v>2.8890604518014723E-3</v>
      </c>
      <c r="AH338" s="101">
        <f t="shared" ref="AH338" si="4464">LN(D338/C338)</f>
        <v>-4.3789988976470002E-4</v>
      </c>
      <c r="AI338" s="101">
        <f t="shared" ref="AI338" si="4465">LN(E338/C338)</f>
        <v>5.5125187020435974E-5</v>
      </c>
      <c r="AJ338" s="101">
        <f t="shared" ref="AJ338" si="4466">LN(F338/C338)</f>
        <v>1.3790054922412895E-4</v>
      </c>
      <c r="AK338" s="101">
        <f t="shared" ref="AK338" si="4467">+LN(G338/C338)</f>
        <v>3.6184247459542401E-3</v>
      </c>
      <c r="AL338" s="101">
        <f t="shared" ref="AL338" si="4468">LN(H338/I338)</f>
        <v>5.3028046263827863E-3</v>
      </c>
      <c r="AM338" s="101">
        <f t="shared" ref="AM338" si="4469">LN(O338/P338)</f>
        <v>2.4539765673989894E-3</v>
      </c>
      <c r="AN338" s="101">
        <f t="shared" ref="AN338" si="4470">LN(L338/G338)</f>
        <v>0</v>
      </c>
      <c r="AO338" s="40">
        <f t="shared" ref="AO338" si="4471">(C338-I338)/(H338-I338)</f>
        <v>0.3170649461592015</v>
      </c>
      <c r="AP338" s="40">
        <f t="shared" ref="AP338" si="4472">(N337-I338)/(H338-I338)</f>
        <v>0.56827327293571339</v>
      </c>
      <c r="AQ338" s="101">
        <f t="shared" ref="AQ338" si="4473">LN(M338/L338)</f>
        <v>1.4394076216070852E-4</v>
      </c>
      <c r="AR338" s="101">
        <f t="shared" ref="AR338" si="4474">LN(N338/L338)</f>
        <v>6.0314656051929899E-4</v>
      </c>
      <c r="AS338" s="101">
        <f t="shared" ref="AS338" si="4475">LN(N338/C338)</f>
        <v>4.2215713064734425E-3</v>
      </c>
      <c r="AT338" s="28">
        <f t="shared" ref="AT338" si="4476">+(G338-I338)/(H338-I338)</f>
        <v>1</v>
      </c>
      <c r="AU338" s="28">
        <f t="shared" ref="AU338" si="4477">+(N338-P338)/(O338-P338)</f>
        <v>0.55326335669922788</v>
      </c>
      <c r="AV338" s="40">
        <f t="shared" ref="AV338" si="4478">+(N338-V338)/(U338-V338)</f>
        <v>0.84306553821290064</v>
      </c>
      <c r="AW338" s="101">
        <f t="shared" ref="AW338" si="4479">LN(N338/C338)</f>
        <v>4.2215713064734425E-3</v>
      </c>
      <c r="AX338" s="28">
        <f t="shared" ref="AX338" si="4480">(N338-L338)/(U338-V338)</f>
        <v>8.6326712882226958E-2</v>
      </c>
      <c r="AY338" s="101">
        <f t="shared" ref="AY338" si="4481">LN(G338/I338)</f>
        <v>5.3028046263827863E-3</v>
      </c>
      <c r="AZ338" s="101">
        <f t="shared" ref="AZ338" si="4482">LN(N338/P338)</f>
        <v>1.3584394558717292E-3</v>
      </c>
      <c r="BA338" s="101">
        <f t="shared" ref="BA338" si="4483">AV337</f>
        <v>0.46423852674656102</v>
      </c>
      <c r="BB338" s="101">
        <f t="shared" ref="BB338" si="4484">AR337</f>
        <v>5.7442719484273295E-4</v>
      </c>
      <c r="BC338" s="101">
        <f t="shared" ref="BC338" si="4485">AS337</f>
        <v>-2.6410768841732099E-3</v>
      </c>
      <c r="BD338" s="39">
        <f t="shared" ref="BD338" si="4486">IF(AR337&lt;0,1,0)</f>
        <v>0</v>
      </c>
    </row>
    <row r="339" spans="1:62" x14ac:dyDescent="0.25">
      <c r="A339" s="98">
        <v>42999</v>
      </c>
      <c r="B339" s="41">
        <f t="shared" si="4153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100">
        <f t="shared" si="195"/>
        <v>3362.9117999999994</v>
      </c>
      <c r="T339" s="100" t="str">
        <f t="shared" ref="T339" si="4487">IF(AVERAGE(N338)&lt;S338,"熊",IF(AVERAGE(N338)&gt;S338,"牛",""))</f>
        <v>牛</v>
      </c>
      <c r="U339" s="100">
        <f t="shared" ref="U339" si="4488">MAX(H339,O339)</f>
        <v>3377.7089000000001</v>
      </c>
      <c r="V339" s="100">
        <f t="shared" ref="V339" si="4489">MIN(I339,P339)</f>
        <v>3357.0583999999999</v>
      </c>
      <c r="W339" s="40">
        <f t="shared" ref="W339" si="4490">LN(U339/V339)</f>
        <v>6.1325250891422689E-3</v>
      </c>
      <c r="X339" s="100">
        <f t="shared" ref="X339" si="4491">IF(U339=H339,J339,Q339)</f>
        <v>1120</v>
      </c>
      <c r="Y339" s="100">
        <f t="shared" ref="Y339" si="4492">IF(V339=I339,K339,R339)</f>
        <v>1458</v>
      </c>
      <c r="Z339" s="101">
        <f t="shared" ref="Z339" si="4493">(U339-V339)/(C339)</f>
        <v>6.1374012886804639E-3</v>
      </c>
      <c r="AA339" s="101">
        <f t="shared" ref="AA339" si="4494">LN(C339/N338)</f>
        <v>-4.957611631567668E-4</v>
      </c>
      <c r="AB339" s="101">
        <f t="shared" ref="AB339" si="4495">LN(N339/U339)</f>
        <v>-5.7949352867889764E-3</v>
      </c>
      <c r="AC339" s="101">
        <f t="shared" ref="AC339" si="4496">LN(N339/V339)</f>
        <v>3.3758980235339511E-4</v>
      </c>
      <c r="AD339" s="101">
        <f t="shared" ref="AD339" si="4497">LN(U339/C339)</f>
        <v>3.859516912282437E-3</v>
      </c>
      <c r="AE339" s="101">
        <f t="shared" ref="AE339" si="4498">LN(V339/C339)</f>
        <v>-2.2730081768599542E-3</v>
      </c>
      <c r="AF339" s="101">
        <f t="shared" ref="AF339" si="4499">LN(N339/C339)</f>
        <v>-1.9354183745065726E-3</v>
      </c>
      <c r="AG339" s="101">
        <f t="shared" ref="AG339" si="4500">LN(N339/N338)</f>
        <v>-2.4311795376633443E-3</v>
      </c>
      <c r="AH339" s="101">
        <f t="shared" ref="AH339" si="4501">LN(D339/C339)</f>
        <v>-6.4734042394247492E-4</v>
      </c>
      <c r="AI339" s="101">
        <f t="shared" ref="AI339" si="4502">LN(E339/C339)</f>
        <v>-4.4602265148617655E-4</v>
      </c>
      <c r="AJ339" s="101">
        <f t="shared" ref="AJ339" si="4503">LN(F339/C339)</f>
        <v>-7.4271986130556721E-4</v>
      </c>
      <c r="AK339" s="101">
        <f t="shared" ref="AK339" si="4504">+LN(G339/C339)</f>
        <v>2.4464079120639368E-3</v>
      </c>
      <c r="AL339" s="101">
        <f t="shared" ref="AL339" si="4505">LN(H339/I339)</f>
        <v>5.522802047246993E-3</v>
      </c>
      <c r="AM339" s="101">
        <f t="shared" ref="AM339" si="4506">LN(O339/P339)</f>
        <v>5.2453175008010944E-3</v>
      </c>
      <c r="AN339" s="101">
        <f t="shared" ref="AN339" si="4507">LN(L339/G339)</f>
        <v>0</v>
      </c>
      <c r="AO339" s="40">
        <f t="shared" ref="AO339" si="4508">(C339-I339)/(H339-I339)</f>
        <v>0.30058592700102826</v>
      </c>
      <c r="AP339" s="40">
        <f t="shared" ref="AP339" si="4509">(N338-I339)/(H339-I339)</f>
        <v>0.39027576197386926</v>
      </c>
      <c r="AQ339" s="101">
        <f t="shared" ref="AQ339" si="4510">LN(M339/L339)</f>
        <v>1.3385055500295148E-4</v>
      </c>
      <c r="AR339" s="101">
        <f t="shared" ref="AR339" si="4511">LN(N339/L339)</f>
        <v>-4.3818262865704966E-3</v>
      </c>
      <c r="AS339" s="101">
        <f t="shared" ref="AS339" si="4512">LN(N339/C339)</f>
        <v>-1.9354183745065726E-3</v>
      </c>
      <c r="AT339" s="28">
        <f t="shared" ref="AT339" si="4513">+(G339-I339)/(H339-I339)</f>
        <v>0.74360587002095002</v>
      </c>
      <c r="AU339" s="28">
        <f t="shared" ref="AU339" si="4514">+(N339-P339)/(O339-P339)</f>
        <v>6.4202411767699766E-2</v>
      </c>
      <c r="AV339" s="40">
        <f t="shared" ref="AV339" si="4515">+(N339-V339)/(U339-V339)</f>
        <v>5.4889712113503408E-2</v>
      </c>
      <c r="AW339" s="101">
        <f t="shared" ref="AW339" si="4516">LN(N339/C339)</f>
        <v>-1.9354183745065726E-3</v>
      </c>
      <c r="AX339" s="28">
        <f t="shared" ref="AX339" si="4517">(N339-L339)/(U339-V339)</f>
        <v>-0.71413767221131974</v>
      </c>
      <c r="AY339" s="101">
        <f t="shared" ref="AY339" si="4518">LN(G339/I339)</f>
        <v>4.1096930470285462E-3</v>
      </c>
      <c r="AZ339" s="101">
        <f t="shared" ref="AZ339" si="4519">LN(N339/P339)</f>
        <v>3.3758980235339511E-4</v>
      </c>
      <c r="BA339" s="101">
        <f t="shared" ref="BA339" si="4520">AV338</f>
        <v>0.84306553821290064</v>
      </c>
      <c r="BB339" s="101">
        <f t="shared" ref="BB339" si="4521">AR338</f>
        <v>6.0314656051929899E-4</v>
      </c>
      <c r="BC339" s="101">
        <f t="shared" ref="BC339" si="4522">AS338</f>
        <v>4.2215713064734425E-3</v>
      </c>
      <c r="BD339" s="39">
        <f t="shared" ref="BD339" si="4523">IF(AR338&lt;0,1,0)</f>
        <v>0</v>
      </c>
    </row>
    <row r="340" spans="1:62" x14ac:dyDescent="0.25">
      <c r="A340" s="98">
        <v>43000</v>
      </c>
      <c r="B340" s="41">
        <f t="shared" si="4153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100">
        <f t="shared" si="195"/>
        <v>3367.2217700000001</v>
      </c>
      <c r="T340" s="100" t="str">
        <f t="shared" ref="T340" si="4524">IF(AVERAGE(N339)&lt;S339,"熊",IF(AVERAGE(N339)&gt;S339,"牛",""))</f>
        <v>熊</v>
      </c>
      <c r="U340" s="100">
        <f t="shared" ref="U340" si="4525">MAX(H340,O340)</f>
        <v>3356.1190999999999</v>
      </c>
      <c r="V340" s="100">
        <f t="shared" ref="V340" si="4526">MIN(I340,P340)</f>
        <v>3335.2334000000001</v>
      </c>
      <c r="W340" s="40">
        <f t="shared" ref="W340" si="4527">LN(U340/V340)</f>
        <v>6.2426147260009101E-3</v>
      </c>
      <c r="X340" s="100">
        <f t="shared" ref="X340" si="4528">IF(U340=H340,J340,Q340)</f>
        <v>943</v>
      </c>
      <c r="Y340" s="100">
        <f t="shared" ref="Y340" si="4529">IF(V340=I340,K340,R340)</f>
        <v>1010</v>
      </c>
      <c r="Z340" s="101">
        <f t="shared" ref="Z340" si="4530">(U340-V340)/(C340)</f>
        <v>6.2398329758607419E-3</v>
      </c>
      <c r="AA340" s="101">
        <f t="shared" ref="AA340" si="4531">LN(C340/N339)</f>
        <v>-3.2914052024153101E-3</v>
      </c>
      <c r="AB340" s="101">
        <f t="shared" ref="AB340" si="4532">LN(N340/U340)</f>
        <v>-9.6807414122940694E-4</v>
      </c>
      <c r="AC340" s="101">
        <f t="shared" ref="AC340" si="4533">LN(N340/V340)</f>
        <v>5.2745405847716836E-3</v>
      </c>
      <c r="AD340" s="101">
        <f t="shared" ref="AD340" si="4534">LN(U340/C340)</f>
        <v>2.6739777207723733E-3</v>
      </c>
      <c r="AE340" s="101">
        <f t="shared" ref="AE340" si="4535">LN(V340/C340)</f>
        <v>-3.5686370052286157E-3</v>
      </c>
      <c r="AF340" s="101">
        <f t="shared" ref="AF340" si="4536">LN(N340/C340)</f>
        <v>1.7059035795430307E-3</v>
      </c>
      <c r="AG340" s="101">
        <f t="shared" ref="AG340" si="4537">LN(N340/N339)</f>
        <v>-1.5855016228723297E-3</v>
      </c>
      <c r="AH340" s="101">
        <f t="shared" ref="AH340" si="4538">LN(D340/C340)</f>
        <v>-1.1843588044971895E-4</v>
      </c>
      <c r="AI340" s="101">
        <f t="shared" ref="AI340" si="4539">LN(E340/C340)</f>
        <v>9.0271807435290887E-4</v>
      </c>
      <c r="AJ340" s="101">
        <f t="shared" ref="AJ340" si="4540">LN(F340/C340)</f>
        <v>2.1462648558478151E-3</v>
      </c>
      <c r="AK340" s="101">
        <f t="shared" ref="AK340" si="4541">+LN(G340/C340)</f>
        <v>-1.6256245098538583E-3</v>
      </c>
      <c r="AL340" s="101">
        <f t="shared" ref="AL340" si="4542">LN(H340/I340)</f>
        <v>6.2426147260009101E-3</v>
      </c>
      <c r="AM340" s="101">
        <f t="shared" ref="AM340" si="4543">LN(O340/P340)</f>
        <v>4.207165854928926E-3</v>
      </c>
      <c r="AN340" s="101">
        <f t="shared" ref="AN340" si="4544">LN(L340/G340)</f>
        <v>0</v>
      </c>
      <c r="AO340" s="40">
        <f t="shared" ref="AO340" si="4545">(C340-I340)/(H340-I340)</f>
        <v>0.57089300334678661</v>
      </c>
      <c r="AP340" s="40">
        <f t="shared" ref="AP340" si="4546">(N339-I340)/(H340-I340)</f>
        <v>1.099244937924031</v>
      </c>
      <c r="AQ340" s="101">
        <f t="shared" ref="AQ340" si="4547">LN(M340/L340)</f>
        <v>-8.4992355804764047E-4</v>
      </c>
      <c r="AR340" s="101">
        <f t="shared" ref="AR340" si="4548">LN(N340/L340)</f>
        <v>3.3315280893967637E-3</v>
      </c>
      <c r="AS340" s="101">
        <f t="shared" ref="AS340" si="4549">LN(N340/C340)</f>
        <v>1.7059035795430307E-3</v>
      </c>
      <c r="AT340" s="28">
        <f t="shared" ref="AT340" si="4550">+(G340-I340)/(H340-I340)</f>
        <v>0.31058092378996083</v>
      </c>
      <c r="AU340" s="28">
        <f t="shared" ref="AU340" si="4551">+(N340-P340)/(O340-P340)</f>
        <v>0.99755622806643618</v>
      </c>
      <c r="AV340" s="40">
        <f t="shared" ref="AV340" si="4552">+(N340-V340)/(U340-V340)</f>
        <v>0.84451562552369464</v>
      </c>
      <c r="AW340" s="101">
        <f t="shared" ref="AW340" si="4553">LN(N340/C340)</f>
        <v>1.7059035795430307E-3</v>
      </c>
      <c r="AX340" s="28">
        <f t="shared" ref="AX340" si="4554">(N340-L340)/(U340-V340)</f>
        <v>0.5339347017337337</v>
      </c>
      <c r="AY340" s="101">
        <f t="shared" ref="AY340" si="4555">LN(G340/I340)</f>
        <v>1.9430124953747584E-3</v>
      </c>
      <c r="AZ340" s="101">
        <f t="shared" ref="AZ340" si="4556">LN(N340/P340)</f>
        <v>4.1969060458428827E-3</v>
      </c>
      <c r="BA340" s="101">
        <f t="shared" ref="BA340" si="4557">AV339</f>
        <v>5.4889712113503408E-2</v>
      </c>
      <c r="BB340" s="101">
        <f t="shared" ref="BB340" si="4558">AR339</f>
        <v>-4.3818262865704966E-3</v>
      </c>
      <c r="BC340" s="101">
        <f t="shared" ref="BC340" si="4559">AS339</f>
        <v>-1.9354183745065726E-3</v>
      </c>
      <c r="BD340" s="39">
        <f t="shared" ref="BD340" si="4560">IF(AR339&lt;0,1,0)</f>
        <v>1</v>
      </c>
    </row>
    <row r="341" spans="1:62" x14ac:dyDescent="0.25">
      <c r="A341" s="98">
        <v>43003</v>
      </c>
      <c r="B341" s="41">
        <f t="shared" si="4153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100">
        <f t="shared" si="195"/>
        <v>3368.28215</v>
      </c>
      <c r="T341" s="100" t="str">
        <f t="shared" ref="T341" si="4561">IF(AVERAGE(N340)&lt;S340,"熊",IF(AVERAGE(N340)&gt;S340,"牛",""))</f>
        <v>熊</v>
      </c>
      <c r="U341" s="100">
        <f t="shared" ref="U341" si="4562">MAX(H341,O341)</f>
        <v>3350.6316000000002</v>
      </c>
      <c r="V341" s="100">
        <f t="shared" ref="V341" si="4563">MIN(I341,P341)</f>
        <v>3334.9596999999999</v>
      </c>
      <c r="W341" s="40">
        <f t="shared" ref="W341" si="4564">LN(U341/V341)</f>
        <v>4.6882700429278952E-3</v>
      </c>
      <c r="X341" s="100">
        <f t="shared" ref="X341" si="4565">IF(U341=H341,J341,Q341)</f>
        <v>1008</v>
      </c>
      <c r="Y341" s="100">
        <f t="shared" ref="Y341" si="4566">IF(V341=I341,K341,R341)</f>
        <v>1123</v>
      </c>
      <c r="Z341" s="101">
        <f t="shared" ref="Z341" si="4567">(U341-V341)/(C341)</f>
        <v>4.6857481963552342E-3</v>
      </c>
      <c r="AA341" s="101">
        <f t="shared" ref="AA341" si="4568">LN(C341/N340)</f>
        <v>-2.4735060312818845E-3</v>
      </c>
      <c r="AB341" s="101">
        <f t="shared" ref="AB341" si="4569">LN(N341/U341)</f>
        <v>-2.93584221859683E-3</v>
      </c>
      <c r="AC341" s="101">
        <f t="shared" ref="AC341" si="4570">LN(N341/V341)</f>
        <v>1.7524278243309756E-3</v>
      </c>
      <c r="AD341" s="101">
        <f t="shared" ref="AD341" si="4571">LN(U341/C341)</f>
        <v>1.8051688997456298E-3</v>
      </c>
      <c r="AE341" s="101">
        <f t="shared" ref="AE341" si="4572">LN(V341/C341)</f>
        <v>-2.8831011431822758E-3</v>
      </c>
      <c r="AF341" s="101">
        <f t="shared" ref="AF341" si="4573">LN(N341/C341)</f>
        <v>-1.1306733188512297E-3</v>
      </c>
      <c r="AG341" s="101">
        <f t="shared" ref="AG341" si="4574">LN(N341/N340)</f>
        <v>-3.6041793501331324E-3</v>
      </c>
      <c r="AH341" s="101">
        <f t="shared" ref="AH341" si="4575">LN(D341/C341)</f>
        <v>3.5728718689446315E-5</v>
      </c>
      <c r="AI341" s="101">
        <f t="shared" ref="AI341" si="4576">LN(E341/C341)</f>
        <v>6.1713466884778464E-4</v>
      </c>
      <c r="AJ341" s="101">
        <f t="shared" ref="AJ341" si="4577">LN(F341/C341)</f>
        <v>-1.3825601965713923E-3</v>
      </c>
      <c r="AK341" s="101">
        <f t="shared" ref="AK341" si="4578">+LN(G341/C341)</f>
        <v>-1.1726101471768952E-3</v>
      </c>
      <c r="AL341" s="101">
        <f t="shared" ref="AL341" si="4579">LN(H341/I341)</f>
        <v>4.6882700429278952E-3</v>
      </c>
      <c r="AM341" s="101">
        <f t="shared" ref="AM341" si="4580">LN(O341/P341)</f>
        <v>2.7260972052719915E-3</v>
      </c>
      <c r="AN341" s="101">
        <f t="shared" ref="AN341" si="4581">LN(L341/G341)</f>
        <v>0</v>
      </c>
      <c r="AO341" s="40">
        <f t="shared" ref="AO341" si="4582">(C341-I341)/(H341-I341)</f>
        <v>0.61440540074911065</v>
      </c>
      <c r="AP341" s="40">
        <f t="shared" ref="AP341" si="4583">(N340-I341)/(H341-I341)</f>
        <v>1.142937359222554</v>
      </c>
      <c r="AQ341" s="101">
        <f t="shared" ref="AQ341" si="4584">LN(M341/L341)</f>
        <v>-1.6689666762556915E-4</v>
      </c>
      <c r="AR341" s="101">
        <f t="shared" ref="AR341" si="4585">LN(N341/L341)</f>
        <v>4.1936828325712444E-5</v>
      </c>
      <c r="AS341" s="101">
        <f t="shared" ref="AS341" si="4586">LN(N341/C341)</f>
        <v>-1.1306733188512297E-3</v>
      </c>
      <c r="AT341" s="28">
        <f t="shared" ref="AT341" si="4587">+(G341-I341)/(H341-I341)</f>
        <v>0.36430171198130945</v>
      </c>
      <c r="AU341" s="28">
        <f t="shared" ref="AU341" si="4588">+(N341-P341)/(O341-P341)</f>
        <v>0.60333011158947447</v>
      </c>
      <c r="AV341" s="40">
        <f t="shared" ref="AV341" si="4589">+(N341-V341)/(U341-V341)</f>
        <v>0.37324127897701975</v>
      </c>
      <c r="AW341" s="101">
        <f t="shared" ref="AW341" si="4590">LN(N341/C341)</f>
        <v>-1.1306733188512297E-3</v>
      </c>
      <c r="AX341" s="28">
        <f t="shared" ref="AX341" si="4591">(N341-L341)/(U341-V341)</f>
        <v>8.939566995710314E-3</v>
      </c>
      <c r="AY341" s="101">
        <f t="shared" ref="AY341" si="4592">LN(G341/I341)</f>
        <v>1.7104909960054216E-3</v>
      </c>
      <c r="AZ341" s="101">
        <f t="shared" ref="AZ341" si="4593">LN(N341/P341)</f>
        <v>1.6456256405236933E-3</v>
      </c>
      <c r="BA341" s="101">
        <f t="shared" ref="BA341" si="4594">AV340</f>
        <v>0.84451562552369464</v>
      </c>
      <c r="BB341" s="101">
        <f t="shared" ref="BB341" si="4595">AR340</f>
        <v>3.3315280893967637E-3</v>
      </c>
      <c r="BC341" s="101">
        <f t="shared" ref="BC341" si="4596">AS340</f>
        <v>1.7059035795430307E-3</v>
      </c>
      <c r="BD341" s="39">
        <f t="shared" ref="BD341" si="4597">IF(AR340&lt;0,1,0)</f>
        <v>0</v>
      </c>
    </row>
    <row r="342" spans="1:62" x14ac:dyDescent="0.25">
      <c r="A342" s="98">
        <v>43004</v>
      </c>
      <c r="B342" s="41">
        <f t="shared" si="4153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100">
        <f t="shared" si="195"/>
        <v>3367.1818499999999</v>
      </c>
      <c r="T342" s="100" t="str">
        <f t="shared" ref="T342" si="4598">IF(AVERAGE(N341)&lt;S341,"熊",IF(AVERAGE(N341)&gt;S341,"牛",""))</f>
        <v>熊</v>
      </c>
      <c r="U342" s="100">
        <f t="shared" ref="U342" si="4599">MAX(H342,O342)</f>
        <v>3347.0832</v>
      </c>
      <c r="V342" s="100">
        <f t="shared" ref="V342" si="4600">MIN(I342,P342)</f>
        <v>3332.6149</v>
      </c>
      <c r="W342" s="40">
        <f t="shared" ref="W342" si="4601">LN(U342/V342)</f>
        <v>4.3320289060892808E-3</v>
      </c>
      <c r="X342" s="100">
        <f t="shared" ref="X342" si="4602">IF(U342=H342,J342,Q342)</f>
        <v>942</v>
      </c>
      <c r="Y342" s="100">
        <f t="shared" ref="Y342" si="4603">IF(V342=I342,K342,R342)</f>
        <v>1434</v>
      </c>
      <c r="Z342" s="101">
        <f t="shared" ref="Z342" si="4604">(U342-V342)/(C342)</f>
        <v>4.3365657982435109E-3</v>
      </c>
      <c r="AA342" s="101">
        <f t="shared" ref="AA342" si="4605">LN(C342/N341)</f>
        <v>-1.3357180191721685E-3</v>
      </c>
      <c r="AB342" s="101">
        <f t="shared" ref="AB342" si="4606">LN(N342/U342)</f>
        <v>-9.7320094426893845E-4</v>
      </c>
      <c r="AC342" s="101">
        <f t="shared" ref="AC342" si="4607">LN(N342/V342)</f>
        <v>3.3588279618203903E-3</v>
      </c>
      <c r="AD342" s="101">
        <f t="shared" ref="AD342" si="4608">LN(U342/C342)</f>
        <v>3.211974860383578E-3</v>
      </c>
      <c r="AE342" s="101">
        <f t="shared" ref="AE342" si="4609">LN(V342/C342)</f>
        <v>-1.1200540457056618E-3</v>
      </c>
      <c r="AF342" s="101">
        <f t="shared" ref="AF342" si="4610">LN(N342/C342)</f>
        <v>2.2387739161146814E-3</v>
      </c>
      <c r="AG342" s="101">
        <f t="shared" ref="AG342" si="4611">LN(N342/N341)</f>
        <v>9.0305589694268835E-4</v>
      </c>
      <c r="AH342" s="101">
        <f t="shared" ref="AH342" si="4612">LN(D342/C342)</f>
        <v>1.4982402885228246E-3</v>
      </c>
      <c r="AI342" s="101">
        <f t="shared" ref="AI342" si="4613">LN(E342/C342)</f>
        <v>2.3903568409428815E-3</v>
      </c>
      <c r="AJ342" s="101">
        <f t="shared" ref="AJ342" si="4614">LN(F342/C342)</f>
        <v>2.9512362670938747E-3</v>
      </c>
      <c r="AK342" s="101">
        <f t="shared" ref="AK342" si="4615">+LN(G342/C342)</f>
        <v>2.2616217243528768E-3</v>
      </c>
      <c r="AL342" s="101">
        <f t="shared" ref="AL342" si="4616">LN(H342/I342)</f>
        <v>3.5270094455214862E-3</v>
      </c>
      <c r="AM342" s="101">
        <f t="shared" ref="AM342" si="4617">LN(O342/P342)</f>
        <v>3.7851047936177354E-3</v>
      </c>
      <c r="AN342" s="101">
        <f t="shared" ref="AN342" si="4618">LN(L342/G342)</f>
        <v>0</v>
      </c>
      <c r="AO342" s="40">
        <f t="shared" ref="AO342" si="4619">(C342-I342)/(H342-I342)</f>
        <v>8.9177217338191409E-2</v>
      </c>
      <c r="AP342" s="40">
        <f t="shared" ref="AP342" si="4620">(N341-I342)/(H342-I342)</f>
        <v>0.46759274973693299</v>
      </c>
      <c r="AQ342" s="101">
        <f t="shared" ref="AQ342" si="4621">LN(M342/L342)</f>
        <v>1.4757110767508395E-4</v>
      </c>
      <c r="AR342" s="101">
        <f t="shared" ref="AR342" si="4622">LN(N342/L342)</f>
        <v>-2.2847808238215186E-5</v>
      </c>
      <c r="AS342" s="101">
        <f t="shared" ref="AS342" si="4623">LN(N342/C342)</f>
        <v>2.2387739161146814E-3</v>
      </c>
      <c r="AT342" s="28">
        <f t="shared" ref="AT342" si="4624">+(G342-I342)/(H342-I342)</f>
        <v>0.73020264077933661</v>
      </c>
      <c r="AU342" s="28">
        <f t="shared" ref="AU342" si="4625">+(N342-P342)/(O342-P342)</f>
        <v>0.88719121393871014</v>
      </c>
      <c r="AV342" s="40">
        <f t="shared" ref="AV342" si="4626">+(N342-V342)/(U342-V342)</f>
        <v>0.77497010706165148</v>
      </c>
      <c r="AW342" s="101">
        <f t="shared" ref="AW342" si="4627">LN(N342/C342)</f>
        <v>2.2387739161146814E-3</v>
      </c>
      <c r="AX342" s="28">
        <f t="shared" ref="AX342" si="4628">(N342-L342)/(U342-V342)</f>
        <v>-5.2805098041871831E-3</v>
      </c>
      <c r="AY342" s="101">
        <f t="shared" ref="AY342" si="4629">LN(G342/I342)</f>
        <v>2.5766563094908636E-3</v>
      </c>
      <c r="AZ342" s="101">
        <f t="shared" ref="AZ342" si="4630">LN(N342/P342)</f>
        <v>3.3588279618203903E-3</v>
      </c>
      <c r="BA342" s="101">
        <f t="shared" ref="BA342" si="4631">AV341</f>
        <v>0.37324127897701975</v>
      </c>
      <c r="BB342" s="101">
        <f t="shared" ref="BB342" si="4632">AR341</f>
        <v>4.1936828325712444E-5</v>
      </c>
      <c r="BC342" s="101">
        <f t="shared" ref="BC342" si="4633">AS341</f>
        <v>-1.1306733188512297E-3</v>
      </c>
      <c r="BD342" s="39">
        <f t="shared" ref="BD342" si="4634">IF(AR341&lt;0,1,0)</f>
        <v>0</v>
      </c>
      <c r="BJ342" t="s">
        <v>483</v>
      </c>
    </row>
    <row r="343" spans="1:62" x14ac:dyDescent="0.25">
      <c r="A343" s="98">
        <v>43005</v>
      </c>
      <c r="B343" s="41">
        <f t="shared" si="4153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100">
        <f t="shared" si="195"/>
        <v>3366.0918249999995</v>
      </c>
      <c r="T343" s="100" t="str">
        <f t="shared" ref="T343" si="4635">IF(AVERAGE(N342)&lt;S342,"熊",IF(AVERAGE(N342)&gt;S342,"牛",""))</f>
        <v>熊</v>
      </c>
      <c r="U343" s="100">
        <f t="shared" ref="U343" si="4636">MAX(H343,O343)</f>
        <v>3349.6473000000001</v>
      </c>
      <c r="V343" s="100">
        <f t="shared" ref="V343" si="4637">MIN(I343,P343)</f>
        <v>3340.4283999999998</v>
      </c>
      <c r="W343" s="40">
        <f t="shared" ref="W343" si="4638">LN(U343/V343)</f>
        <v>2.7559944755733128E-3</v>
      </c>
      <c r="X343" s="100">
        <f t="shared" ref="X343" si="4639">IF(U343=H343,J343,Q343)</f>
        <v>1354</v>
      </c>
      <c r="Y343" s="100">
        <f t="shared" ref="Y343" si="4640">IF(V343=I343,K343,R343)</f>
        <v>941</v>
      </c>
      <c r="Z343" s="101">
        <f t="shared" ref="Z343" si="4641">(U343-V343)/(C343)</f>
        <v>2.759470656008422E-3</v>
      </c>
      <c r="AA343" s="101">
        <f t="shared" ref="AA343" si="4642">LN(C343/N342)</f>
        <v>-8.9922449709429163E-4</v>
      </c>
      <c r="AB343" s="101">
        <f t="shared" ref="AB343" si="4643">LN(N343/U343)</f>
        <v>-1.2498674912633327E-3</v>
      </c>
      <c r="AC343" s="101">
        <f t="shared" ref="AC343" si="4644">LN(N343/V343)</f>
        <v>1.5061269843099825E-3</v>
      </c>
      <c r="AD343" s="101">
        <f t="shared" ref="AD343" si="4645">LN(U343/C343)</f>
        <v>2.6382021514462931E-3</v>
      </c>
      <c r="AE343" s="101">
        <f t="shared" ref="AE343" si="4646">LN(V343/C343)</f>
        <v>-1.1779232412687534E-4</v>
      </c>
      <c r="AF343" s="101">
        <f t="shared" ref="AF343" si="4647">LN(N343/C343)</f>
        <v>1.3883346601830464E-3</v>
      </c>
      <c r="AG343" s="101">
        <f t="shared" ref="AG343" si="4648">LN(N343/N342)</f>
        <v>4.8911016308878777E-4</v>
      </c>
      <c r="AH343" s="101">
        <f t="shared" ref="AH343" si="4649">LN(D343/C343)</f>
        <v>2.3772760536030691E-4</v>
      </c>
      <c r="AI343" s="101">
        <f t="shared" ref="AI343" si="4650">LN(E343/C343)</f>
        <v>5.215629014570847E-4</v>
      </c>
      <c r="AJ343" s="101">
        <f t="shared" ref="AJ343" si="4651">LN(F343/C343)</f>
        <v>-7.4233505383099936E-6</v>
      </c>
      <c r="AK343" s="101">
        <f t="shared" ref="AK343" si="4652">+LN(G343/C343)</f>
        <v>1.1539898819804097E-3</v>
      </c>
      <c r="AL343" s="101">
        <f t="shared" ref="AL343" si="4653">LN(H343/I343)</f>
        <v>1.8407929275859711E-3</v>
      </c>
      <c r="AM343" s="101">
        <f t="shared" ref="AM343" si="4654">LN(O343/P343)</f>
        <v>2.1378517011856031E-3</v>
      </c>
      <c r="AN343" s="101">
        <f t="shared" ref="AN343" si="4655">LN(L343/G343)</f>
        <v>0</v>
      </c>
      <c r="AO343" s="40">
        <f t="shared" ref="AO343" si="4656">(C343-I343)/(H343-I343)</f>
        <v>6.3934879035554601E-2</v>
      </c>
      <c r="AP343" s="40">
        <f t="shared" ref="AP343" si="4657">(N342-I343)/(H343-I343)</f>
        <v>0.55226087380381095</v>
      </c>
      <c r="AQ343" s="101">
        <f t="shared" ref="AQ343" si="4658">LN(M343/L343)</f>
        <v>1.6167656721721433E-4</v>
      </c>
      <c r="AR343" s="101">
        <f t="shared" ref="AR343" si="4659">LN(N343/L343)</f>
        <v>2.3434477820258046E-4</v>
      </c>
      <c r="AS343" s="101">
        <f t="shared" ref="AS343" si="4660">LN(N343/C343)</f>
        <v>1.3883346601830464E-3</v>
      </c>
      <c r="AT343" s="28">
        <f t="shared" ref="AT343" si="4661">+(G343-I343)/(H343-I343)</f>
        <v>0.69069166653129654</v>
      </c>
      <c r="AU343" s="28">
        <f t="shared" ref="AU343" si="4662">+(N343-P343)/(O343-P343)</f>
        <v>0.41510330751808783</v>
      </c>
      <c r="AV343" s="40">
        <f t="shared" ref="AV343" si="4663">+(N343-V343)/(U343-V343)</f>
        <v>0.54614975756326034</v>
      </c>
      <c r="AW343" s="101">
        <f t="shared" ref="AW343" si="4664">LN(N343/C343)</f>
        <v>1.3883346601830464E-3</v>
      </c>
      <c r="AX343" s="28">
        <f t="shared" ref="AX343" si="4665">(N343-L343)/(U343-V343)</f>
        <v>8.5031836770100275E-2</v>
      </c>
      <c r="AY343" s="101">
        <f t="shared" ref="AY343" si="4666">LN(G343/I343)</f>
        <v>1.2717822061074158E-3</v>
      </c>
      <c r="AZ343" s="101">
        <f t="shared" ref="AZ343" si="4667">LN(N343/P343)</f>
        <v>8.8798420992224926E-4</v>
      </c>
      <c r="BA343" s="101">
        <f t="shared" ref="BA343" si="4668">AV342</f>
        <v>0.77497010706165148</v>
      </c>
      <c r="BB343" s="101">
        <f t="shared" ref="BB343" si="4669">AR342</f>
        <v>-2.2847808238215186E-5</v>
      </c>
      <c r="BC343" s="101">
        <f t="shared" ref="BC343" si="4670">AS342</f>
        <v>2.2387739161146814E-3</v>
      </c>
      <c r="BD343" s="39">
        <f t="shared" ref="BD343" si="4671">IF(AR342&lt;0,1,0)</f>
        <v>1</v>
      </c>
    </row>
    <row r="344" spans="1:62" x14ac:dyDescent="0.25">
      <c r="A344" s="98">
        <v>43006</v>
      </c>
      <c r="B344" s="41">
        <f t="shared" si="4153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100">
        <f t="shared" si="195"/>
        <v>3365.2152550000001</v>
      </c>
      <c r="T344" s="100" t="str">
        <f t="shared" ref="T344" si="4672">IF(AVERAGE(N343)&lt;S343,"熊",IF(AVERAGE(N343)&gt;S343,"牛",""))</f>
        <v>熊</v>
      </c>
      <c r="U344" s="100">
        <f t="shared" ref="U344" si="4673">MAX(H344,O344)</f>
        <v>3344.5376000000001</v>
      </c>
      <c r="V344" s="100">
        <f t="shared" ref="V344" si="4674">MIN(I344,P344)</f>
        <v>3336.4654</v>
      </c>
      <c r="W344" s="40">
        <f t="shared" ref="W344" si="4675">LN(U344/V344)</f>
        <v>2.4164646919034457E-3</v>
      </c>
      <c r="X344" s="100">
        <f t="shared" ref="X344" si="4676">IF(U344=H344,J344,Q344)</f>
        <v>934</v>
      </c>
      <c r="Y344" s="100">
        <f t="shared" ref="Y344" si="4677">IF(V344=I344,K344,R344)</f>
        <v>1106</v>
      </c>
      <c r="Z344" s="101">
        <f t="shared" ref="Z344" si="4678">(U344-V344)/(C344)</f>
        <v>2.4140475906087463E-3</v>
      </c>
      <c r="AA344" s="101">
        <f t="shared" ref="AA344" si="4679">LN(C344/N343)</f>
        <v>-4.8396637015166372E-4</v>
      </c>
      <c r="AB344" s="101">
        <f t="shared" ref="AB344" si="4680">LN(N344/U344)</f>
        <v>-1.3230606222692626E-3</v>
      </c>
      <c r="AC344" s="101">
        <f t="shared" ref="AC344" si="4681">LN(N344/V344)</f>
        <v>1.0934040696341878E-3</v>
      </c>
      <c r="AD344" s="101">
        <f t="shared" ref="AD344" si="4682">LN(U344/C344)</f>
        <v>2.0722500053303516E-4</v>
      </c>
      <c r="AE344" s="101">
        <f t="shared" ref="AE344" si="4683">LN(V344/C344)</f>
        <v>-2.2092396913703841E-3</v>
      </c>
      <c r="AF344" s="101">
        <f t="shared" ref="AF344" si="4684">LN(N344/C344)</f>
        <v>-1.1158356217361939E-3</v>
      </c>
      <c r="AG344" s="101">
        <f t="shared" ref="AG344" si="4685">LN(N344/N343)</f>
        <v>-1.5998019918878588E-3</v>
      </c>
      <c r="AH344" s="101">
        <f t="shared" ref="AH344" si="4686">LN(D344/C344)</f>
        <v>-4.290892544101472E-4</v>
      </c>
      <c r="AI344" s="101">
        <f t="shared" ref="AI344" si="4687">LN(E344/C344)</f>
        <v>-2.5312435367162207E-4</v>
      </c>
      <c r="AJ344" s="101">
        <f t="shared" ref="AJ344" si="4688">LN(F344/C344)</f>
        <v>-7.4008089938650207E-4</v>
      </c>
      <c r="AK344" s="101">
        <f t="shared" ref="AK344" si="4689">+LN(G344/C344)</f>
        <v>-4.9610900949544859E-4</v>
      </c>
      <c r="AL344" s="101">
        <f t="shared" ref="AL344" si="4690">LN(H344/I344)</f>
        <v>2.4164646919034457E-3</v>
      </c>
      <c r="AM344" s="101">
        <f t="shared" ref="AM344" si="4691">LN(O344/P344)</f>
        <v>1.9851629811592792E-3</v>
      </c>
      <c r="AN344" s="101">
        <f t="shared" ref="AN344" si="4692">LN(L344/G344)</f>
        <v>0</v>
      </c>
      <c r="AO344" s="40">
        <f t="shared" ref="AO344" si="4693">(C344-I344)/(H344-I344)</f>
        <v>0.91414979807237118</v>
      </c>
      <c r="AP344" s="40">
        <f t="shared" ref="AP344" si="4694">(N343-I344)/(H344-I344)</f>
        <v>1.1146775352443907</v>
      </c>
      <c r="AQ344" s="101">
        <f t="shared" ref="AQ344" si="4695">LN(M344/L344)</f>
        <v>1.5201468932174626E-4</v>
      </c>
      <c r="AR344" s="101">
        <f t="shared" ref="AR344" si="4696">LN(N344/L344)</f>
        <v>-6.1972661224084008E-4</v>
      </c>
      <c r="AS344" s="101">
        <f t="shared" ref="AS344" si="4697">LN(N344/C344)</f>
        <v>-1.1158356217361939E-3</v>
      </c>
      <c r="AT344" s="28">
        <f t="shared" ref="AT344" si="4698">+(G344-I344)/(H344-I344)</f>
        <v>0.70869155868286271</v>
      </c>
      <c r="AU344" s="28">
        <f t="shared" ref="AU344" si="4699">+(N344-P344)/(O344-P344)</f>
        <v>0.50542937290740375</v>
      </c>
      <c r="AV344" s="40">
        <f t="shared" ref="AV344" si="4700">+(N344-V344)/(U344-V344)</f>
        <v>0.45218156140826649</v>
      </c>
      <c r="AW344" s="101">
        <f t="shared" ref="AW344" si="4701">LN(N344/C344)</f>
        <v>-1.1158356217361939E-3</v>
      </c>
      <c r="AX344" s="28">
        <f t="shared" ref="AX344" si="4702">(N344-L344)/(U344-V344)</f>
        <v>-0.25650999727459628</v>
      </c>
      <c r="AY344" s="101">
        <f t="shared" ref="AY344" si="4703">LN(G344/I344)</f>
        <v>1.7131306818750512E-3</v>
      </c>
      <c r="AZ344" s="101">
        <f t="shared" ref="AZ344" si="4704">LN(N344/P344)</f>
        <v>1.0038522279892422E-3</v>
      </c>
      <c r="BA344" s="101">
        <f t="shared" ref="BA344" si="4705">AV343</f>
        <v>0.54614975756326034</v>
      </c>
      <c r="BB344" s="101">
        <f t="shared" ref="BB344" si="4706">AR343</f>
        <v>2.3434477820258046E-4</v>
      </c>
      <c r="BC344" s="101">
        <f t="shared" ref="BC344" si="4707">AS343</f>
        <v>1.3883346601830464E-3</v>
      </c>
      <c r="BD344" s="39">
        <f t="shared" ref="BD344" si="4708">IF(AR343&lt;0,1,0)</f>
        <v>0</v>
      </c>
    </row>
    <row r="345" spans="1:62" x14ac:dyDescent="0.25">
      <c r="A345" s="98">
        <v>43007</v>
      </c>
      <c r="B345" s="41">
        <f t="shared" si="4153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100">
        <f t="shared" si="195"/>
        <v>3364.1712349999993</v>
      </c>
      <c r="T345" s="100" t="str">
        <f t="shared" ref="T345" si="4709">IF(AVERAGE(N344)&lt;S344,"熊",IF(AVERAGE(N344)&gt;S344,"牛",""))</f>
        <v>熊</v>
      </c>
      <c r="U345" s="100">
        <f t="shared" ref="U345" si="4710">MAX(H345,O345)</f>
        <v>3356.91</v>
      </c>
      <c r="V345" s="100">
        <f t="shared" ref="V345" si="4711">MIN(I345,P345)</f>
        <v>3340.31</v>
      </c>
      <c r="W345" s="40">
        <f t="shared" ref="W345" si="4712">LN(U345/V345)</f>
        <v>4.9572909341589625E-3</v>
      </c>
      <c r="X345" s="100">
        <f t="shared" ref="X345" si="4713">IF(U345=H345,J345,Q345)</f>
        <v>1009</v>
      </c>
      <c r="Y345" s="100">
        <f t="shared" ref="Y345" si="4714">IF(V345=I345,K345,R345)</f>
        <v>930</v>
      </c>
      <c r="Z345" s="101">
        <f t="shared" ref="Z345" si="4715">(U345-V345)/(C345)</f>
        <v>4.9695986300672419E-3</v>
      </c>
      <c r="AA345" s="101">
        <f t="shared" ref="AA345" si="4716">LN(C345/N344)</f>
        <v>5.822982385034885E-5</v>
      </c>
      <c r="AB345" s="101">
        <f t="shared" ref="AB345" si="4717">LN(N345/U345)</f>
        <v>-2.3770301312203081E-3</v>
      </c>
      <c r="AC345" s="101">
        <f t="shared" ref="AC345" si="4718">LN(N345/V345)</f>
        <v>2.5802608029386609E-3</v>
      </c>
      <c r="AD345" s="101">
        <f t="shared" ref="AD345" si="4719">LN(U345/C345)</f>
        <v>4.9572909341589625E-3</v>
      </c>
      <c r="AE345" s="101">
        <f t="shared" ref="AE345" si="4720">LN(V345/C345)</f>
        <v>0</v>
      </c>
      <c r="AF345" s="101">
        <f t="shared" ref="AF345" si="4721">LN(N345/C345)</f>
        <v>2.5802608029386609E-3</v>
      </c>
      <c r="AG345" s="101">
        <f t="shared" ref="AG345" si="4722">LN(N345/N344)</f>
        <v>2.6384906267888394E-3</v>
      </c>
      <c r="AH345" s="101">
        <f t="shared" ref="AH345" si="4723">LN(D345/C345)</f>
        <v>7.4516209226481933E-4</v>
      </c>
      <c r="AI345" s="101">
        <f t="shared" ref="AI345" si="4724">LN(E345/C345)</f>
        <v>1.3253455541712643E-3</v>
      </c>
      <c r="AJ345" s="101">
        <f t="shared" ref="AJ345" si="4725">LN(F345/C345)</f>
        <v>2.1083584003220024E-3</v>
      </c>
      <c r="AK345" s="101">
        <f t="shared" ref="AK345" si="4726">+LN(G345/C345)</f>
        <v>2.4428944735989172E-3</v>
      </c>
      <c r="AL345" s="101">
        <f t="shared" ref="AL345" si="4727">LN(H345/I345)</f>
        <v>4.9572909341589625E-3</v>
      </c>
      <c r="AM345" s="101">
        <f t="shared" ref="AM345" si="4728">LN(O345/P345)</f>
        <v>2.6344494694179113E-3</v>
      </c>
      <c r="AN345" s="101">
        <f t="shared" ref="AN345" si="4729">LN(L345/G345)</f>
        <v>-3.882433928180839E-5</v>
      </c>
      <c r="AO345" s="40">
        <f t="shared" ref="AO345" si="4730">(C345-I345)/(H345-I345)</f>
        <v>0</v>
      </c>
      <c r="AP345" s="40">
        <f t="shared" ref="AP345" si="4731">(N344-I345)/(H345-I345)</f>
        <v>-1.1716867469883308E-2</v>
      </c>
      <c r="AQ345" s="101">
        <f t="shared" ref="AQ345" si="4732">LN(M345/L345)</f>
        <v>6.4488586859810435E-4</v>
      </c>
      <c r="AR345" s="101">
        <f t="shared" ref="AR345" si="4733">LN(N345/L345)</f>
        <v>1.7619066862154916E-4</v>
      </c>
      <c r="AS345" s="101">
        <f t="shared" ref="AS345" si="4734">LN(N345/C345)</f>
        <v>2.5802608029386609E-3</v>
      </c>
      <c r="AT345" s="28">
        <f t="shared" ref="AT345" si="4735">+(G345-I345)/(H345-I345)</f>
        <v>0.49216867469880227</v>
      </c>
      <c r="AU345" s="28">
        <f t="shared" ref="AU345" si="4736">+(N345-P345)/(O345-P345)</f>
        <v>0.61224489795918258</v>
      </c>
      <c r="AV345" s="40">
        <f t="shared" ref="AV345" si="4737">+(N345-V345)/(U345-V345)</f>
        <v>0.5198795180722986</v>
      </c>
      <c r="AW345" s="101">
        <f t="shared" ref="AW345" si="4738">LN(N345/C345)</f>
        <v>2.5802608029386609E-3</v>
      </c>
      <c r="AX345" s="28">
        <f t="shared" ref="AX345" si="4739">(N345-L345)/(U345-V345)</f>
        <v>3.5542168674707754E-2</v>
      </c>
      <c r="AY345" s="101">
        <f t="shared" ref="AY345" si="4740">LN(G345/I345)</f>
        <v>2.4428944735989172E-3</v>
      </c>
      <c r="AZ345" s="101">
        <f t="shared" ref="AZ345" si="4741">LN(N345/P345)</f>
        <v>1.6137519041932548E-3</v>
      </c>
      <c r="BA345" s="101">
        <f t="shared" ref="BA345" si="4742">AV344</f>
        <v>0.45218156140826649</v>
      </c>
      <c r="BB345" s="101">
        <f t="shared" ref="BB345" si="4743">AR344</f>
        <v>-6.1972661224084008E-4</v>
      </c>
      <c r="BC345" s="101">
        <f t="shared" ref="BC345" si="4744">AS344</f>
        <v>-1.1158356217361939E-3</v>
      </c>
      <c r="BD345" s="39">
        <f t="shared" ref="BD345" si="4745">IF(AR344&lt;0,1,0)</f>
        <v>1</v>
      </c>
    </row>
    <row r="346" spans="1:62" x14ac:dyDescent="0.25">
      <c r="A346" s="98">
        <v>43017</v>
      </c>
      <c r="B346" s="41">
        <f t="shared" si="4153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100">
        <f t="shared" si="195"/>
        <v>3363.2532149999997</v>
      </c>
      <c r="T346" s="100" t="str">
        <f t="shared" ref="T346" si="4746">IF(AVERAGE(N345)&lt;S345,"熊",IF(AVERAGE(N345)&gt;S345,"牛",""))</f>
        <v>熊</v>
      </c>
      <c r="U346" s="100">
        <f t="shared" ref="U346" si="4747">MAX(H346,O346)</f>
        <v>3410.1704</v>
      </c>
      <c r="V346" s="100">
        <f t="shared" ref="V346" si="4748">MIN(I346,P346)</f>
        <v>3367.4742999999999</v>
      </c>
      <c r="W346" s="40">
        <f t="shared" ref="W346" si="4749">LN(U346/V346)</f>
        <v>1.2599263222473124E-2</v>
      </c>
      <c r="X346" s="100">
        <f t="shared" ref="X346" si="4750">IF(U346=H346,J346,Q346)</f>
        <v>930</v>
      </c>
      <c r="Y346" s="100">
        <f t="shared" ref="Y346" si="4751">IF(V346=I346,K346,R346)</f>
        <v>1424</v>
      </c>
      <c r="Z346" s="101">
        <f t="shared" ref="Z346" si="4752">(U346-V346)/(C346)</f>
        <v>1.2545699755216069E-2</v>
      </c>
      <c r="AA346" s="101">
        <f t="shared" ref="AA346" si="4753">LN(C346/N345)</f>
        <v>1.608574543941664E-2</v>
      </c>
      <c r="AB346" s="101">
        <f t="shared" ref="AB346" si="4754">LN(N346/U346)</f>
        <v>-1.0404240796430646E-2</v>
      </c>
      <c r="AC346" s="101">
        <f t="shared" ref="AC346" si="4755">LN(N346/V346)</f>
        <v>2.1950224260423893E-3</v>
      </c>
      <c r="AD346" s="101">
        <f t="shared" ref="AD346" si="4756">LN(U346/C346)</f>
        <v>2.0326374261850993E-3</v>
      </c>
      <c r="AE346" s="101">
        <f t="shared" ref="AE346" si="4757">LN(V346/C346)</f>
        <v>-1.056662579628798E-2</v>
      </c>
      <c r="AF346" s="101">
        <f t="shared" ref="AF346" si="4758">LN(N346/C346)</f>
        <v>-8.3716033702455044E-3</v>
      </c>
      <c r="AG346" s="101">
        <f t="shared" ref="AG346" si="4759">LN(N346/N345)</f>
        <v>7.7141420691710771E-3</v>
      </c>
      <c r="AH346" s="101">
        <f t="shared" ref="AH346" si="4760">LN(D346/C346)</f>
        <v>-8.264057204444246E-4</v>
      </c>
      <c r="AI346" s="101">
        <f t="shared" ref="AI346" si="4761">LN(E346/C346)</f>
        <v>-2.3795305154928233E-3</v>
      </c>
      <c r="AJ346" s="101">
        <f t="shared" ref="AJ346" si="4762">LN(F346/C346)</f>
        <v>-3.8234216264492055E-3</v>
      </c>
      <c r="AK346" s="101">
        <f t="shared" ref="AK346" si="4763">+LN(G346/C346)</f>
        <v>-3.7484154121505608E-3</v>
      </c>
      <c r="AL346" s="101">
        <f t="shared" ref="AL346" si="4764">LN(H346/I346)</f>
        <v>7.8179212315383825E-3</v>
      </c>
      <c r="AM346" s="101">
        <f t="shared" ref="AM346" si="4765">LN(O346/P346)</f>
        <v>7.0122624872639384E-3</v>
      </c>
      <c r="AN346" s="101">
        <f t="shared" ref="AN346" si="4766">LN(L346/G346)</f>
        <v>0</v>
      </c>
      <c r="AO346" s="40">
        <f t="shared" ref="AO346" si="4767">(C346-I346)/(H346-I346)</f>
        <v>0.73925027770979646</v>
      </c>
      <c r="AP346" s="40">
        <f t="shared" ref="AP346" si="4768">(N345-I346)/(H346-I346)</f>
        <v>-1.3056652796866903</v>
      </c>
      <c r="AQ346" s="101">
        <f t="shared" ref="AQ346" si="4769">LN(M346/L346)</f>
        <v>-1.117387234088403E-3</v>
      </c>
      <c r="AR346" s="101">
        <f t="shared" ref="AR346" si="4770">LN(N346/L346)</f>
        <v>-4.6231879580948968E-3</v>
      </c>
      <c r="AS346" s="101">
        <f t="shared" ref="AS346" si="4771">LN(N346/C346)</f>
        <v>-8.3716033702455044E-3</v>
      </c>
      <c r="AT346" s="28">
        <f t="shared" ref="AT346" si="4772">+(G346-I346)/(H346-I346)</f>
        <v>0.25978573983771602</v>
      </c>
      <c r="AU346" s="28">
        <f t="shared" ref="AU346" si="4773">+(N346-P346)/(O346-P346)</f>
        <v>0.31227264670881366</v>
      </c>
      <c r="AV346" s="40">
        <f t="shared" ref="AV346" si="4774">+(N346-V346)/(U346-V346)</f>
        <v>0.1733132534353283</v>
      </c>
      <c r="AW346" s="101">
        <f t="shared" ref="AW346" si="4775">LN(N346/C346)</f>
        <v>-8.3716033702455044E-3</v>
      </c>
      <c r="AX346" s="28">
        <f t="shared" ref="AX346" si="4776">(N346-L346)/(U346-V346)</f>
        <v>-0.36628169785999498</v>
      </c>
      <c r="AY346" s="101">
        <f t="shared" ref="AY346" si="4777">LN(G346/I346)</f>
        <v>2.0368683932025103E-3</v>
      </c>
      <c r="AZ346" s="101">
        <f t="shared" ref="AZ346" si="4778">LN(N346/P346)</f>
        <v>2.1950224260423893E-3</v>
      </c>
      <c r="BA346" s="101">
        <f t="shared" ref="BA346" si="4779">AV345</f>
        <v>0.5198795180722986</v>
      </c>
      <c r="BB346" s="101">
        <f t="shared" ref="BB346" si="4780">AR345</f>
        <v>1.7619066862154916E-4</v>
      </c>
      <c r="BC346" s="101">
        <f t="shared" ref="BC346" si="4781">AS345</f>
        <v>2.5802608029386609E-3</v>
      </c>
      <c r="BD346" s="39">
        <f t="shared" ref="BD346" si="4782">IF(AR345&lt;0,1,0)</f>
        <v>0</v>
      </c>
    </row>
    <row r="347" spans="1:62" x14ac:dyDescent="0.25">
      <c r="A347" s="98">
        <v>43018</v>
      </c>
      <c r="B347" s="41">
        <f t="shared" si="4153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100">
        <f t="shared" si="195"/>
        <v>3363.0179199999998</v>
      </c>
      <c r="T347" s="100" t="str">
        <f t="shared" ref="T347" si="4783">IF(AVERAGE(N346)&lt;S346,"熊",IF(AVERAGE(N346)&gt;S346,"牛",""))</f>
        <v>牛</v>
      </c>
      <c r="U347" s="100">
        <f t="shared" ref="U347" si="4784">MAX(H347,O347)</f>
        <v>3383.8809000000001</v>
      </c>
      <c r="V347" s="100">
        <f t="shared" ref="V347" si="4785">MIN(I347,P347)</f>
        <v>3358.8422999999998</v>
      </c>
      <c r="W347" s="40">
        <f t="shared" ref="W347" si="4786">LN(U347/V347)</f>
        <v>7.4268850576920536E-3</v>
      </c>
      <c r="X347" s="100">
        <f t="shared" ref="X347" si="4787">IF(U347=H347,J347,Q347)</f>
        <v>941</v>
      </c>
      <c r="Y347" s="100">
        <f t="shared" ref="Y347" si="4788">IF(V347=I347,K347,R347)</f>
        <v>1046</v>
      </c>
      <c r="Z347" s="101">
        <f t="shared" ref="Z347" si="4789">(U347-V347)/(C347)</f>
        <v>7.4224850909095728E-3</v>
      </c>
      <c r="AA347" s="101">
        <f t="shared" ref="AA347" si="4790">LN(C347/N346)</f>
        <v>-4.5330481840810872E-4</v>
      </c>
      <c r="AB347" s="101">
        <f t="shared" ref="AB347" si="4791">LN(N347/U347)</f>
        <v>-1.0071783631845154E-4</v>
      </c>
      <c r="AC347" s="101">
        <f t="shared" ref="AC347" si="4792">LN(N347/V347)</f>
        <v>7.3261672213735867E-3</v>
      </c>
      <c r="AD347" s="101">
        <f t="shared" ref="AD347" si="4793">LN(U347/C347)</f>
        <v>3.1185309825751554E-3</v>
      </c>
      <c r="AE347" s="101">
        <f t="shared" ref="AE347" si="4794">LN(V347/C347)</f>
        <v>-4.3083540751167361E-3</v>
      </c>
      <c r="AF347" s="101">
        <f t="shared" ref="AF347" si="4795">LN(N347/C347)</f>
        <v>3.017813146256744E-3</v>
      </c>
      <c r="AG347" s="101">
        <f t="shared" ref="AG347" si="4796">LN(N347/N346)</f>
        <v>2.5645083278486246E-3</v>
      </c>
      <c r="AH347" s="101">
        <f t="shared" ref="AH347" si="4797">LN(D347/C347)</f>
        <v>3.791417437859364E-5</v>
      </c>
      <c r="AI347" s="101">
        <f t="shared" ref="AI347" si="4798">LN(E347/C347)</f>
        <v>1.5218106802113143E-3</v>
      </c>
      <c r="AJ347" s="101">
        <f t="shared" ref="AJ347" si="4799">LN(F347/C347)</f>
        <v>2.9340807675990134E-3</v>
      </c>
      <c r="AK347" s="101">
        <f t="shared" ref="AK347" si="4800">+LN(G347/C347)</f>
        <v>-3.0367601967977247E-3</v>
      </c>
      <c r="AL347" s="101">
        <f t="shared" ref="AL347" si="4801">LN(H347/I347)</f>
        <v>7.4268850576920536E-3</v>
      </c>
      <c r="AM347" s="101">
        <f t="shared" ref="AM347" si="4802">LN(O347/P347)</f>
        <v>6.0952104279288089E-3</v>
      </c>
      <c r="AN347" s="101">
        <f t="shared" ref="AN347" si="4803">LN(L347/G347)</f>
        <v>0</v>
      </c>
      <c r="AO347" s="40">
        <f t="shared" ref="AO347" si="4804">(C347-I347)/(H347-I347)</f>
        <v>0.57919771872228965</v>
      </c>
      <c r="AP347" s="40">
        <f t="shared" ref="AP347" si="4805">(N346-I347)/(H347-I347)</f>
        <v>0.64028340242665327</v>
      </c>
      <c r="AQ347" s="101">
        <f t="shared" ref="AQ347" si="4806">LN(M347/L347)</f>
        <v>5.3929474801776042E-4</v>
      </c>
      <c r="AR347" s="101">
        <f t="shared" ref="AR347" si="4807">LN(N347/L347)</f>
        <v>6.0545733430546027E-3</v>
      </c>
      <c r="AS347" s="101">
        <f t="shared" ref="AS347" si="4808">LN(N347/C347)</f>
        <v>3.017813146256744E-3</v>
      </c>
      <c r="AT347" s="28">
        <f t="shared" ref="AT347" si="4809">+(G347-I347)/(H347-I347)</f>
        <v>0.17068845702237098</v>
      </c>
      <c r="AU347" s="28">
        <f t="shared" ref="AU347" si="4810">+(N347-P347)/(O347-P347)</f>
        <v>0.99331274469275976</v>
      </c>
      <c r="AV347" s="40">
        <f t="shared" ref="AV347" si="4811">+(N347-V347)/(U347-V347)</f>
        <v>0.98638901536028611</v>
      </c>
      <c r="AW347" s="101">
        <f t="shared" ref="AW347" si="4812">LN(N347/C347)</f>
        <v>3.017813146256744E-3</v>
      </c>
      <c r="AX347" s="28">
        <f t="shared" ref="AX347" si="4813">(N347-L347)/(U347-V347)</f>
        <v>0.8157005583379151</v>
      </c>
      <c r="AY347" s="101">
        <f t="shared" ref="AY347" si="4814">LN(G347/I347)</f>
        <v>1.271593878318958E-3</v>
      </c>
      <c r="AZ347" s="101">
        <f t="shared" ref="AZ347" si="4815">LN(N347/P347)</f>
        <v>6.0545733430546027E-3</v>
      </c>
      <c r="BA347" s="101">
        <f t="shared" ref="BA347" si="4816">AV346</f>
        <v>0.1733132534353283</v>
      </c>
      <c r="BB347" s="101">
        <f t="shared" ref="BB347" si="4817">AR346</f>
        <v>-4.6231879580948968E-3</v>
      </c>
      <c r="BC347" s="101">
        <f t="shared" ref="BC347" si="4818">AS346</f>
        <v>-8.3716033702455044E-3</v>
      </c>
      <c r="BD347" s="39">
        <f t="shared" ref="BD347" si="4819">IF(AR346&lt;0,1,0)</f>
        <v>1</v>
      </c>
    </row>
    <row r="348" spans="1:62" x14ac:dyDescent="0.25">
      <c r="A348" s="98">
        <v>43019</v>
      </c>
      <c r="B348" s="41">
        <f t="shared" si="4153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100">
        <f t="shared" si="195"/>
        <v>3362.9384600000003</v>
      </c>
      <c r="T348" s="100" t="str">
        <f t="shared" ref="T348" si="4820">IF(AVERAGE(N347)&lt;S347,"熊",IF(AVERAGE(N347)&gt;S347,"牛",""))</f>
        <v>牛</v>
      </c>
      <c r="U348" s="100">
        <f t="shared" ref="U348" si="4821">MAX(H348,O348)</f>
        <v>3395.52</v>
      </c>
      <c r="V348" s="100">
        <f t="shared" ref="V348" si="4822">MIN(I348,P348)</f>
        <v>3379.23</v>
      </c>
      <c r="W348" s="40">
        <f t="shared" ref="W348" si="4823">LN(U348/V348)</f>
        <v>4.8090428118364387E-3</v>
      </c>
      <c r="X348" s="100">
        <f t="shared" ref="X348" si="4824">IF(U348=H348,J348,Q348)</f>
        <v>1301</v>
      </c>
      <c r="Y348" s="100">
        <f t="shared" ref="Y348" si="4825">IF(V348=I348,K348,R348)</f>
        <v>939</v>
      </c>
      <c r="Z348" s="101">
        <f t="shared" ref="Z348" si="4826">(U348-V348)/(C348)</f>
        <v>4.8174172255935161E-3</v>
      </c>
      <c r="AA348" s="101">
        <f t="shared" ref="AA348" si="4827">LN(C348/N347)</f>
        <v>-6.090447724406711E-4</v>
      </c>
      <c r="AB348" s="101">
        <f t="shared" ref="AB348" si="4828">LN(N348/U348)</f>
        <v>-2.1344977000604041E-3</v>
      </c>
      <c r="AC348" s="101">
        <f t="shared" ref="AC348" si="4829">LN(N348/V348)</f>
        <v>2.6745451117761521E-3</v>
      </c>
      <c r="AD348" s="101">
        <f t="shared" ref="AD348" si="4830">LN(U348/C348)</f>
        <v>4.1434322226913782E-3</v>
      </c>
      <c r="AE348" s="101">
        <f t="shared" ref="AE348" si="4831">LN(V348/C348)</f>
        <v>-6.6561058914512284E-4</v>
      </c>
      <c r="AF348" s="101">
        <f t="shared" ref="AF348" si="4832">LN(N348/C348)</f>
        <v>2.0089345226310638E-3</v>
      </c>
      <c r="AG348" s="101">
        <f t="shared" ref="AG348" si="4833">LN(N348/N347)</f>
        <v>1.3998897501904927E-3</v>
      </c>
      <c r="AH348" s="101">
        <f t="shared" ref="AH348" si="4834">LN(D348/C348)</f>
        <v>5.0272580901516955E-5</v>
      </c>
      <c r="AI348" s="101">
        <f t="shared" ref="AI348" si="4835">LN(E348/C348)</f>
        <v>-2.6615918982768804E-5</v>
      </c>
      <c r="AJ348" s="101">
        <f t="shared" ref="AJ348" si="4836">LN(F348/C348)</f>
        <v>-3.1943779220678926E-4</v>
      </c>
      <c r="AK348" s="101">
        <f t="shared" ref="AK348" si="4837">+LN(G348/C348)</f>
        <v>3.604341505415247E-3</v>
      </c>
      <c r="AL348" s="101">
        <f t="shared" ref="AL348" si="4838">LN(H348/I348)</f>
        <v>4.2699520945604563E-3</v>
      </c>
      <c r="AM348" s="101">
        <f t="shared" ref="AM348" si="4839">LN(O348/P348)</f>
        <v>3.3009609831599332E-3</v>
      </c>
      <c r="AN348" s="101">
        <f t="shared" ref="AN348" si="4840">LN(L348/G348)</f>
        <v>5.18475105661758E-4</v>
      </c>
      <c r="AO348" s="40">
        <f t="shared" ref="AO348" si="4841">(C348-I348)/(H348-I348)</f>
        <v>0.15560165975103696</v>
      </c>
      <c r="AP348" s="40">
        <f t="shared" ref="AP348" si="4842">(N347-I348)/(H348-I348)</f>
        <v>0.29807053941909661</v>
      </c>
      <c r="AQ348" s="101">
        <f t="shared" ref="AQ348" si="4843">LN(M348/L348)</f>
        <v>-7.6897131048059265E-4</v>
      </c>
      <c r="AR348" s="101">
        <f t="shared" ref="AR348" si="4844">LN(N348/L348)</f>
        <v>-2.1138820884459551E-3</v>
      </c>
      <c r="AS348" s="101">
        <f t="shared" ref="AS348" si="4845">LN(N348/C348)</f>
        <v>2.0089345226310638E-3</v>
      </c>
      <c r="AT348" s="28">
        <f t="shared" ref="AT348" si="4846">+(G348-I348)/(H348-I348)</f>
        <v>1</v>
      </c>
      <c r="AU348" s="28">
        <f t="shared" ref="AU348" si="4847">+(N348-P348)/(O348-P348)</f>
        <v>0.35299374441467862</v>
      </c>
      <c r="AV348" s="40">
        <f t="shared" ref="AV348" si="4848">+(N348-V348)/(U348-V348)</f>
        <v>0.55555555555556801</v>
      </c>
      <c r="AW348" s="101">
        <f t="shared" ref="AW348" si="4849">LN(N348/C348)</f>
        <v>2.0089345226310638E-3</v>
      </c>
      <c r="AX348" s="28">
        <f t="shared" ref="AX348" si="4850">(N348-L348)/(U348-V348)</f>
        <v>-0.44014732965006964</v>
      </c>
      <c r="AY348" s="101">
        <f t="shared" ref="AY348" si="4851">LN(G348/I348)</f>
        <v>4.2699520945604563E-3</v>
      </c>
      <c r="AZ348" s="101">
        <f t="shared" ref="AZ348" si="4852">LN(N348/P348)</f>
        <v>1.1664632830994763E-3</v>
      </c>
      <c r="BA348" s="101">
        <f t="shared" ref="BA348" si="4853">AV347</f>
        <v>0.98638901536028611</v>
      </c>
      <c r="BB348" s="101">
        <f t="shared" ref="BB348" si="4854">AR347</f>
        <v>6.0545733430546027E-3</v>
      </c>
      <c r="BC348" s="101">
        <f t="shared" ref="BC348" si="4855">AS347</f>
        <v>3.017813146256744E-3</v>
      </c>
      <c r="BD348" s="39">
        <f t="shared" ref="BD348" si="4856">IF(AR347&lt;0,1,0)</f>
        <v>0</v>
      </c>
      <c r="BE348" s="100"/>
    </row>
    <row r="349" spans="1:62" x14ac:dyDescent="0.25">
      <c r="A349" s="98">
        <v>43020</v>
      </c>
      <c r="B349" s="41">
        <f t="shared" si="4153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100">
        <f t="shared" si="195"/>
        <v>3363.0834600000003</v>
      </c>
      <c r="T349" s="100" t="str">
        <f t="shared" ref="T349" si="4857">IF(AVERAGE(N348)&lt;S348,"熊",IF(AVERAGE(N348)&gt;S348,"牛",""))</f>
        <v>牛</v>
      </c>
      <c r="U349" s="100">
        <f t="shared" ref="U349" si="4858">MAX(H349,O349)</f>
        <v>3390.2</v>
      </c>
      <c r="V349" s="100">
        <f t="shared" ref="V349" si="4859">MIN(I349,P349)</f>
        <v>3372.69</v>
      </c>
      <c r="W349" s="40">
        <f t="shared" ref="W349" si="4860">LN(U349/V349)</f>
        <v>5.1782711612330173E-3</v>
      </c>
      <c r="X349" s="100">
        <f t="shared" ref="X349" si="4861">IF(U349=H349,J349,Q349)</f>
        <v>1451</v>
      </c>
      <c r="Y349" s="100">
        <f t="shared" ref="Y349" si="4862">IF(V349=I349,K349,R349)</f>
        <v>1419</v>
      </c>
      <c r="Z349" s="101">
        <f t="shared" ref="Z349" si="4863">(U349-V349)/(C349)</f>
        <v>5.1720114723543325E-3</v>
      </c>
      <c r="AA349" s="101">
        <f t="shared" ref="AA349" si="4864">LN(C349/N348)</f>
        <v>-8.1195077838949205E-4</v>
      </c>
      <c r="AB349" s="101">
        <f t="shared" ref="AB349" si="4865">LN(N349/U349)</f>
        <v>-1.210100054695613E-3</v>
      </c>
      <c r="AC349" s="101">
        <f t="shared" ref="AC349" si="4866">LN(N349/V349)</f>
        <v>3.9681711065374728E-3</v>
      </c>
      <c r="AD349" s="101">
        <f t="shared" ref="AD349" si="4867">LN(U349/C349)</f>
        <v>1.3784494776102926E-3</v>
      </c>
      <c r="AE349" s="101">
        <f t="shared" ref="AE349" si="4868">LN(V349/C349)</f>
        <v>-3.7998216836227254E-3</v>
      </c>
      <c r="AF349" s="101">
        <f t="shared" ref="AF349" si="4869">LN(N349/C349)</f>
        <v>1.6834942291468562E-4</v>
      </c>
      <c r="AG349" s="101">
        <f t="shared" ref="AG349" si="4870">LN(N349/N348)</f>
        <v>-6.4360135547479993E-4</v>
      </c>
      <c r="AH349" s="101">
        <f t="shared" ref="AH349" si="4871">LN(D349/C349)</f>
        <v>-1.1224869596529282E-4</v>
      </c>
      <c r="AI349" s="101">
        <f t="shared" ref="AI349" si="4872">LN(E349/C349)</f>
        <v>-1.7722640674036478E-5</v>
      </c>
      <c r="AJ349" s="101">
        <f t="shared" ref="AJ349" si="4873">LN(F349/C349)</f>
        <v>8.8868293303657944E-4</v>
      </c>
      <c r="AK349" s="101">
        <f t="shared" ref="AK349" si="4874">+LN(G349/C349)</f>
        <v>-9.2495053085706839E-4</v>
      </c>
      <c r="AL349" s="101">
        <f t="shared" ref="AL349" si="4875">LN(H349/I349)</f>
        <v>3.2036721828615977E-3</v>
      </c>
      <c r="AM349" s="101">
        <f t="shared" ref="AM349" si="4876">LN(O349/P349)</f>
        <v>5.1782711612330173E-3</v>
      </c>
      <c r="AN349" s="101">
        <f t="shared" ref="AN349" si="4877">LN(L349/G349)</f>
        <v>2.7195923144050625E-4</v>
      </c>
      <c r="AO349" s="40">
        <f t="shared" ref="AO349" si="4878">(C349-I349)/(H349-I349)</f>
        <v>0.67619926199264613</v>
      </c>
      <c r="AP349" s="40">
        <f t="shared" ref="AP349" si="4879">(N348-I349)/(H349-I349)</f>
        <v>0.92988929889301164</v>
      </c>
      <c r="AQ349" s="101">
        <f t="shared" ref="AQ349" si="4880">LN(M349/L349)</f>
        <v>-7.6850546415735532E-5</v>
      </c>
      <c r="AR349" s="101">
        <f t="shared" ref="AR349" si="4881">LN(N349/L349)</f>
        <v>8.2134072233147842E-4</v>
      </c>
      <c r="AS349" s="101">
        <f t="shared" ref="AS349" si="4882">LN(N349/C349)</f>
        <v>1.6834942291468562E-4</v>
      </c>
      <c r="AT349" s="28">
        <f t="shared" ref="AT349" si="4883">+(G349-I349)/(H349-I349)</f>
        <v>0.38745387453876534</v>
      </c>
      <c r="AU349" s="28">
        <f t="shared" ref="AU349" si="4884">+(N349-P349)/(O349-P349)</f>
        <v>0.76584808680754057</v>
      </c>
      <c r="AV349" s="40">
        <f t="shared" ref="AV349" si="4885">+(N349-V349)/(U349-V349)</f>
        <v>0.76584808680754057</v>
      </c>
      <c r="AW349" s="101">
        <f t="shared" ref="AW349" si="4886">LN(N349/C349)</f>
        <v>1.6834942291468562E-4</v>
      </c>
      <c r="AX349" s="28">
        <f t="shared" ref="AX349" si="4887">(N349-L349)/(U349-V349)</f>
        <v>0.15876641918902243</v>
      </c>
      <c r="AY349" s="101">
        <f t="shared" ref="AY349" si="4888">LN(G349/I349)</f>
        <v>1.2424934296739246E-3</v>
      </c>
      <c r="AZ349" s="101">
        <f t="shared" ref="AZ349" si="4889">LN(N349/P349)</f>
        <v>3.9681711065374728E-3</v>
      </c>
      <c r="BA349" s="101">
        <f t="shared" ref="BA349" si="4890">AV348</f>
        <v>0.55555555555556801</v>
      </c>
      <c r="BB349" s="101">
        <f t="shared" ref="BB349" si="4891">AR348</f>
        <v>-2.1138820884459551E-3</v>
      </c>
      <c r="BC349" s="101">
        <f t="shared" ref="BC349" si="4892">AS348</f>
        <v>2.0089345226310638E-3</v>
      </c>
      <c r="BD349" s="39">
        <f t="shared" ref="BD349" si="4893">IF(AR348&lt;0,1,0)</f>
        <v>1</v>
      </c>
    </row>
    <row r="350" spans="1:62" x14ac:dyDescent="0.25">
      <c r="A350" s="98">
        <v>43021</v>
      </c>
      <c r="B350" s="41">
        <f t="shared" si="4153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100">
        <f t="shared" si="195"/>
        <v>3364.1139600000001</v>
      </c>
      <c r="T350" s="100" t="str">
        <f t="shared" ref="T350" si="4894">IF(AVERAGE(N349)&lt;S349,"熊",IF(AVERAGE(N349)&gt;S349,"牛",""))</f>
        <v>牛</v>
      </c>
      <c r="U350" s="100">
        <f t="shared" ref="U350" si="4895">MAX(H350,O350)</f>
        <v>3395.35</v>
      </c>
      <c r="V350" s="100">
        <f t="shared" ref="V350" si="4896">MIN(I350,P350)</f>
        <v>3383.45</v>
      </c>
      <c r="W350" s="40">
        <f t="shared" ref="W350" si="4897">LN(U350/V350)</f>
        <v>3.5109494966781311E-3</v>
      </c>
      <c r="X350" s="100">
        <f t="shared" ref="X350" si="4898">IF(U350=H350,J350,Q350)</f>
        <v>1436</v>
      </c>
      <c r="Y350" s="100">
        <f t="shared" ref="Y350" si="4899">IF(V350=I350,K350,R350)</f>
        <v>1012</v>
      </c>
      <c r="Z350" s="101">
        <f t="shared" ref="Z350" si="4900">(U350-V350)/(C350)</f>
        <v>3.5160497328984336E-3</v>
      </c>
      <c r="AA350" s="101">
        <f t="shared" ref="AA350" si="4901">LN(C350/N349)</f>
        <v>-4.7854099085020132E-4</v>
      </c>
      <c r="AB350" s="101">
        <f t="shared" ref="AB350" si="4902">LN(N350/U350)</f>
        <v>-1.4235465211270245E-3</v>
      </c>
      <c r="AC350" s="101">
        <f t="shared" ref="AC350" si="4903">LN(N350/V350)</f>
        <v>2.0874029755511745E-3</v>
      </c>
      <c r="AD350" s="101">
        <f t="shared" ref="AD350" si="4904">LN(U350/C350)</f>
        <v>3.2065728237656997E-3</v>
      </c>
      <c r="AE350" s="101">
        <f t="shared" ref="AE350" si="4905">LN(V350/C350)</f>
        <v>-3.0437667291243836E-4</v>
      </c>
      <c r="AF350" s="101">
        <f t="shared" ref="AF350" si="4906">LN(N350/C350)</f>
        <v>1.7830263026387188E-3</v>
      </c>
      <c r="AG350" s="101">
        <f t="shared" ref="AG350" si="4907">LN(N350/N349)</f>
        <v>1.3044853117886114E-3</v>
      </c>
      <c r="AH350" s="101">
        <f t="shared" ref="AH350" si="4908">LN(D350/C350)</f>
        <v>-9.4553706575799159E-5</v>
      </c>
      <c r="AI350" s="101">
        <f t="shared" ref="AI350" si="4909">LN(E350/C350)</f>
        <v>1.7727824707702908E-5</v>
      </c>
      <c r="AJ350" s="101">
        <f t="shared" ref="AJ350" si="4910">LN(F350/C350)</f>
        <v>4.5786802680425207E-4</v>
      </c>
      <c r="AK350" s="101">
        <f t="shared" ref="AK350" si="4911">+LN(G350/C350)</f>
        <v>2.0071555907869008E-3</v>
      </c>
      <c r="AL350" s="101">
        <f t="shared" ref="AL350" si="4912">LN(H350/I350)</f>
        <v>2.4058874639201868E-3</v>
      </c>
      <c r="AM350" s="101">
        <f t="shared" ref="AM350" si="4913">LN(O350/P350)</f>
        <v>2.7073592962320249E-3</v>
      </c>
      <c r="AN350" s="101">
        <f t="shared" ref="AN350" si="4914">LN(L350/G350)</f>
        <v>1.7396047602884302E-4</v>
      </c>
      <c r="AO350" s="40">
        <f t="shared" ref="AO350" si="4915">(C350-I350)/(H350-I350)</f>
        <v>0.12638036809818265</v>
      </c>
      <c r="AP350" s="40">
        <f t="shared" ref="AP350" si="4916">(N349-I350)/(H350-I350)</f>
        <v>0.32515337423313634</v>
      </c>
      <c r="AQ350" s="101">
        <f t="shared" ref="AQ350" si="4917">LN(M350/L350)</f>
        <v>-5.6326981080302013E-4</v>
      </c>
      <c r="AR350" s="101">
        <f t="shared" ref="AR350" si="4918">LN(N350/L350)</f>
        <v>-3.9808976417706594E-4</v>
      </c>
      <c r="AS350" s="101">
        <f t="shared" ref="AS350" si="4919">LN(N350/C350)</f>
        <v>1.7830263026387188E-3</v>
      </c>
      <c r="AT350" s="28">
        <f t="shared" ref="AT350" si="4920">+(G350-I350)/(H350-I350)</f>
        <v>0.9607361963190546</v>
      </c>
      <c r="AU350" s="28">
        <f t="shared" ref="AU350" si="4921">+(N350-P350)/(O350-P350)</f>
        <v>0.47385620915032534</v>
      </c>
      <c r="AV350" s="40">
        <f t="shared" ref="AV350" si="4922">+(N350-V350)/(U350-V350)</f>
        <v>0.59411764705883274</v>
      </c>
      <c r="AW350" s="101">
        <f t="shared" ref="AW350" si="4923">LN(N350/C350)</f>
        <v>1.7830263026387188E-3</v>
      </c>
      <c r="AX350" s="28">
        <f t="shared" ref="AX350" si="4924">(N350-L350)/(U350-V350)</f>
        <v>-0.113445378151252</v>
      </c>
      <c r="AY350" s="101">
        <f t="shared" ref="AY350" si="4925">LN(G350/I350)</f>
        <v>2.3115322636993885E-3</v>
      </c>
      <c r="AZ350" s="101">
        <f t="shared" ref="AZ350" si="4926">LN(N350/P350)</f>
        <v>1.2838127751050486E-3</v>
      </c>
      <c r="BA350" s="101">
        <f t="shared" ref="BA350" si="4927">AV349</f>
        <v>0.76584808680754057</v>
      </c>
      <c r="BB350" s="101">
        <f t="shared" ref="BB350" si="4928">AR349</f>
        <v>8.2134072233147842E-4</v>
      </c>
      <c r="BC350" s="101">
        <f t="shared" ref="BC350" si="4929">AS349</f>
        <v>1.6834942291468562E-4</v>
      </c>
      <c r="BD350" s="39">
        <f t="shared" ref="BD350" si="4930">IF(AR349&lt;0,1,0)</f>
        <v>0</v>
      </c>
      <c r="BE350" s="100"/>
    </row>
    <row r="351" spans="1:62" x14ac:dyDescent="0.25">
      <c r="A351" s="98">
        <v>43024</v>
      </c>
      <c r="B351" s="41">
        <f t="shared" si="4153"/>
        <v>1</v>
      </c>
    </row>
    <row r="352" spans="1:62" x14ac:dyDescent="0.25">
      <c r="A352" s="98">
        <v>43025</v>
      </c>
      <c r="B352" s="41">
        <f t="shared" si="4153"/>
        <v>2</v>
      </c>
    </row>
    <row r="353" spans="1:2" x14ac:dyDescent="0.25">
      <c r="A353" s="98">
        <v>43026</v>
      </c>
      <c r="B353" s="41">
        <f t="shared" si="4153"/>
        <v>3</v>
      </c>
    </row>
    <row r="354" spans="1:2" x14ac:dyDescent="0.25">
      <c r="A354" s="98">
        <v>43027</v>
      </c>
      <c r="B354" s="41">
        <f t="shared" si="4153"/>
        <v>4</v>
      </c>
    </row>
    <row r="355" spans="1:2" x14ac:dyDescent="0.25">
      <c r="A355" s="98">
        <v>43028</v>
      </c>
      <c r="B355" s="41">
        <f t="shared" si="4153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43"/>
  <sheetViews>
    <sheetView zoomScale="115" zoomScaleNormal="115" workbookViewId="0">
      <pane xSplit="1" ySplit="2" topLeftCell="B424" activePane="bottomRight" state="frozen"/>
      <selection pane="topRight" activeCell="B1" sqref="B1"/>
      <selection pane="bottomLeft" activeCell="A3" sqref="A3"/>
      <selection pane="bottomRight" activeCell="F438" sqref="F438"/>
    </sheetView>
  </sheetViews>
  <sheetFormatPr defaultRowHeight="14" x14ac:dyDescent="0.25"/>
  <cols>
    <col min="1" max="1" width="11.81640625" bestFit="1" customWidth="1" collapsed="1"/>
    <col min="2" max="2" width="6.453125" bestFit="1" customWidth="1" collapsed="1"/>
    <col min="3" max="3" width="15" bestFit="1" customWidth="1" collapsed="1"/>
    <col min="4" max="4" width="17.1796875" bestFit="1" customWidth="1" collapsed="1"/>
    <col min="5" max="5" width="17.1796875" customWidth="1"/>
    <col min="6" max="7" width="15" bestFit="1" customWidth="1" collapsed="1"/>
    <col min="8" max="8" width="15" customWidth="1" collapsed="1"/>
    <col min="9" max="9" width="16.08984375" bestFit="1" customWidth="1" collapsed="1"/>
    <col min="10" max="10" width="15" bestFit="1" customWidth="1" collapsed="1"/>
    <col min="11" max="11" width="12.81640625" bestFit="1" customWidth="1" collapsed="1"/>
    <col min="12" max="12" width="13.90625" bestFit="1" customWidth="1" collapsed="1"/>
    <col min="14" max="14" width="38.81640625" style="50" customWidth="1" collapsed="1"/>
    <col min="15" max="15" width="38.81640625" customWidth="1" collapsed="1"/>
  </cols>
  <sheetData>
    <row r="1" spans="1:14" x14ac:dyDescent="0.25">
      <c r="J1" t="s">
        <v>229</v>
      </c>
    </row>
    <row r="2" spans="1:14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 x14ac:dyDescent="0.25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 x14ac:dyDescent="0.25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 x14ac:dyDescent="0.25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25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25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25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25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25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 x14ac:dyDescent="0.25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 x14ac:dyDescent="0.25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 x14ac:dyDescent="0.25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 x14ac:dyDescent="0.25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 x14ac:dyDescent="0.25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 x14ac:dyDescent="0.25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 x14ac:dyDescent="0.25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 x14ac:dyDescent="0.25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 x14ac:dyDescent="0.25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 x14ac:dyDescent="0.25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 x14ac:dyDescent="0.25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 x14ac:dyDescent="0.25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 x14ac:dyDescent="0.25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 x14ac:dyDescent="0.25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 x14ac:dyDescent="0.25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25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25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25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25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25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25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25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25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25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25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25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25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25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25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25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52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25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2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 x14ac:dyDescent="0.25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 x14ac:dyDescent="0.25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 x14ac:dyDescent="0.25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 x14ac:dyDescent="0.25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 x14ac:dyDescent="0.25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 x14ac:dyDescent="0.25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 x14ac:dyDescent="0.25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 x14ac:dyDescent="0.25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 x14ac:dyDescent="0.25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 x14ac:dyDescent="0.25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 x14ac:dyDescent="0.25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F52">
        <v>11</v>
      </c>
      <c r="G52" s="25">
        <f t="shared" si="15"/>
        <v>-6.5240847766976917E-2</v>
      </c>
      <c r="H52" s="25"/>
      <c r="I52" s="101">
        <f t="shared" si="14"/>
        <v>-6.5454545454545543E-2</v>
      </c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 x14ac:dyDescent="0.25">
      <c r="A53" s="1">
        <v>42475</v>
      </c>
      <c r="B53">
        <v>10.28</v>
      </c>
      <c r="C53" s="25">
        <f t="shared" si="12"/>
        <v>0</v>
      </c>
      <c r="F53">
        <v>10.965999999999999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 x14ac:dyDescent="0.25">
      <c r="A54" s="1">
        <v>42478</v>
      </c>
      <c r="B54">
        <v>10.1</v>
      </c>
      <c r="C54" s="25">
        <f t="shared" si="12"/>
        <v>-1.7509727626459082E-2</v>
      </c>
      <c r="F54">
        <v>10.887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 x14ac:dyDescent="0.25">
      <c r="A55" s="1">
        <v>42479</v>
      </c>
      <c r="B55">
        <v>10.16</v>
      </c>
      <c r="C55" s="25">
        <f t="shared" si="12"/>
        <v>5.9405940594059459E-3</v>
      </c>
      <c r="D55">
        <v>10.887</v>
      </c>
      <c r="F55">
        <v>10.923999999999999</v>
      </c>
      <c r="G55" s="25">
        <f>+B55/D55-1</f>
        <v>-6.6776889868650713E-2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 x14ac:dyDescent="0.25">
      <c r="A56" s="1">
        <v>42480</v>
      </c>
      <c r="B56">
        <v>9.9700000000000006</v>
      </c>
      <c r="M56">
        <f t="shared" si="5"/>
        <v>3</v>
      </c>
    </row>
    <row r="57" spans="1:13" x14ac:dyDescent="0.25">
      <c r="A57" s="1">
        <v>42481</v>
      </c>
      <c r="B57">
        <v>9.9700000000000006</v>
      </c>
      <c r="C57" s="25">
        <f t="shared" si="12"/>
        <v>0</v>
      </c>
      <c r="F57">
        <v>10.847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 x14ac:dyDescent="0.25">
      <c r="A58" s="1">
        <v>42482</v>
      </c>
      <c r="B58">
        <v>10</v>
      </c>
      <c r="C58" s="25">
        <f t="shared" si="12"/>
        <v>3.0090270812437314E-3</v>
      </c>
      <c r="D58">
        <v>10.887</v>
      </c>
      <c r="F58">
        <v>10.891999999999999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 x14ac:dyDescent="0.25">
      <c r="A59" s="1">
        <v>42485</v>
      </c>
      <c r="B59">
        <v>9.93</v>
      </c>
      <c r="C59" s="25">
        <f t="shared" si="12"/>
        <v>-7.0000000000000062E-3</v>
      </c>
      <c r="D59" s="26">
        <f t="shared" ref="D59:D75" si="16">+F58*(1+L59)</f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 x14ac:dyDescent="0.25">
      <c r="A60" s="1">
        <v>42486</v>
      </c>
      <c r="B60">
        <v>10.02</v>
      </c>
      <c r="C60" s="25">
        <f t="shared" si="12"/>
        <v>9.0634441087613649E-3</v>
      </c>
      <c r="D60" s="26">
        <f t="shared" si="16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 x14ac:dyDescent="0.25">
      <c r="A61" s="1">
        <v>42487</v>
      </c>
      <c r="B61">
        <v>10</v>
      </c>
      <c r="C61" s="25">
        <f t="shared" si="12"/>
        <v>-1.9960079840318778E-3</v>
      </c>
      <c r="D61" s="26">
        <f t="shared" si="16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 x14ac:dyDescent="0.25">
      <c r="A62" s="1">
        <v>42488</v>
      </c>
      <c r="B62">
        <v>10</v>
      </c>
      <c r="C62" s="25">
        <f t="shared" si="12"/>
        <v>0</v>
      </c>
      <c r="D62" s="26">
        <f t="shared" si="16"/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 x14ac:dyDescent="0.25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6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 x14ac:dyDescent="0.25">
      <c r="A64" s="1">
        <v>42493</v>
      </c>
      <c r="B64">
        <v>9.98</v>
      </c>
      <c r="C64" s="25">
        <f t="shared" si="12"/>
        <v>1.0030090270811698E-3</v>
      </c>
      <c r="D64" s="26">
        <f t="shared" si="16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 x14ac:dyDescent="0.25">
      <c r="A65" s="1">
        <v>42494</v>
      </c>
      <c r="B65">
        <v>9.98</v>
      </c>
      <c r="C65" s="25">
        <f t="shared" si="12"/>
        <v>0</v>
      </c>
      <c r="D65" s="26">
        <f t="shared" si="16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 x14ac:dyDescent="0.25">
      <c r="A66" s="1">
        <v>42495</v>
      </c>
      <c r="B66">
        <v>9.99</v>
      </c>
      <c r="C66" s="25">
        <f t="shared" si="12"/>
        <v>1.0020040080160886E-3</v>
      </c>
      <c r="D66" s="26">
        <f t="shared" si="16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8">WEEKDAY(A66,2)</f>
        <v>4</v>
      </c>
    </row>
    <row r="67" spans="1:13" x14ac:dyDescent="0.25">
      <c r="A67" s="1">
        <v>42496</v>
      </c>
      <c r="B67">
        <v>9.68</v>
      </c>
      <c r="C67" s="25">
        <f t="shared" si="12"/>
        <v>-3.1031031031031109E-2</v>
      </c>
      <c r="D67" s="26">
        <f t="shared" si="16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8"/>
        <v>5</v>
      </c>
    </row>
    <row r="68" spans="1:13" x14ac:dyDescent="0.25">
      <c r="A68" s="1">
        <v>42499</v>
      </c>
      <c r="B68">
        <v>9.59</v>
      </c>
      <c r="C68" s="25">
        <f t="shared" si="12"/>
        <v>-9.2975206611569661E-3</v>
      </c>
      <c r="D68" s="26">
        <f t="shared" si="16"/>
        <v>10.46704060943253</v>
      </c>
      <c r="E68" s="26"/>
      <c r="F68">
        <v>10.477</v>
      </c>
      <c r="G68" s="25">
        <f t="shared" ref="G68:G106" si="19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8"/>
        <v>1</v>
      </c>
    </row>
    <row r="69" spans="1:13" x14ac:dyDescent="0.25">
      <c r="A69" s="1">
        <v>42500</v>
      </c>
      <c r="B69">
        <v>9.6199999999999992</v>
      </c>
      <c r="C69" s="25">
        <f t="shared" si="12"/>
        <v>3.1282586027110426E-3</v>
      </c>
      <c r="D69" s="26">
        <f t="shared" si="16"/>
        <v>10.471435331748165</v>
      </c>
      <c r="E69" s="26"/>
      <c r="F69">
        <v>10.454000000000001</v>
      </c>
      <c r="G69" s="25">
        <f t="shared" si="19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8"/>
        <v>2</v>
      </c>
    </row>
    <row r="70" spans="1:13" x14ac:dyDescent="0.25">
      <c r="A70" s="1">
        <v>42501</v>
      </c>
      <c r="B70">
        <v>9.57</v>
      </c>
      <c r="C70" s="25">
        <f t="shared" si="12"/>
        <v>-5.197505197505059E-3</v>
      </c>
      <c r="D70" s="26">
        <f t="shared" si="16"/>
        <v>10.491238033789349</v>
      </c>
      <c r="E70" s="26"/>
      <c r="F70">
        <v>10.47</v>
      </c>
      <c r="G70" s="25">
        <f t="shared" si="19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8"/>
        <v>3</v>
      </c>
    </row>
    <row r="71" spans="1:13" x14ac:dyDescent="0.25">
      <c r="A71" s="1">
        <v>42502</v>
      </c>
      <c r="B71">
        <v>9.57</v>
      </c>
      <c r="C71" s="25">
        <f t="shared" si="12"/>
        <v>0</v>
      </c>
      <c r="D71" s="26">
        <f t="shared" si="16"/>
        <v>10.506109820869817</v>
      </c>
      <c r="E71" s="26"/>
      <c r="F71">
        <v>10.544</v>
      </c>
      <c r="G71" s="25">
        <f t="shared" si="19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8"/>
        <v>4</v>
      </c>
    </row>
    <row r="72" spans="1:13" x14ac:dyDescent="0.25">
      <c r="A72" s="1">
        <v>42503</v>
      </c>
      <c r="B72">
        <v>9.5</v>
      </c>
      <c r="C72" s="25">
        <f t="shared" si="12"/>
        <v>-7.3145245559038674E-3</v>
      </c>
      <c r="D72" s="26">
        <f t="shared" si="16"/>
        <v>10.508737891236745</v>
      </c>
      <c r="E72" s="26"/>
      <c r="F72">
        <v>10.464</v>
      </c>
      <c r="G72" s="25">
        <f t="shared" si="19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8"/>
        <v>5</v>
      </c>
    </row>
    <row r="73" spans="1:13" x14ac:dyDescent="0.25">
      <c r="A73" s="1">
        <v>42506</v>
      </c>
      <c r="B73">
        <v>9.49</v>
      </c>
      <c r="C73" s="25">
        <f t="shared" si="12"/>
        <v>-1.0526315789473051E-3</v>
      </c>
      <c r="D73" s="26">
        <f t="shared" si="16"/>
        <v>10.488669055559955</v>
      </c>
      <c r="E73" s="26"/>
      <c r="F73">
        <v>10.473000000000001</v>
      </c>
      <c r="G73" s="25">
        <f t="shared" si="19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0">WEEKDAY(A73,2)</f>
        <v>1</v>
      </c>
    </row>
    <row r="74" spans="1:13" x14ac:dyDescent="0.25">
      <c r="A74" s="1">
        <v>42507</v>
      </c>
      <c r="B74">
        <v>9.5299999999999994</v>
      </c>
      <c r="C74" s="25">
        <f t="shared" si="12"/>
        <v>4.2149631190726566E-3</v>
      </c>
      <c r="D74" s="26">
        <f t="shared" si="16"/>
        <v>10.444456150235943</v>
      </c>
      <c r="E74" s="26"/>
      <c r="F74">
        <v>10.468</v>
      </c>
      <c r="G74" s="25">
        <f t="shared" si="19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0"/>
        <v>2</v>
      </c>
    </row>
    <row r="75" spans="1:13" x14ac:dyDescent="0.25">
      <c r="A75" s="1">
        <v>42508</v>
      </c>
      <c r="B75">
        <v>9.43</v>
      </c>
      <c r="C75" s="25">
        <f t="shared" si="12"/>
        <v>-1.0493179433368249E-2</v>
      </c>
      <c r="D75" s="26">
        <f t="shared" si="16"/>
        <v>10.492676526860503</v>
      </c>
      <c r="E75" s="26"/>
      <c r="F75">
        <v>10.493</v>
      </c>
      <c r="G75" s="25">
        <f t="shared" si="19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0"/>
        <v>3</v>
      </c>
    </row>
    <row r="76" spans="1:13" x14ac:dyDescent="0.25">
      <c r="A76" s="1">
        <v>42509</v>
      </c>
      <c r="B76">
        <v>9.43</v>
      </c>
      <c r="C76" s="25">
        <f t="shared" ref="C76:C92" si="21">B76/B75-1</f>
        <v>0</v>
      </c>
      <c r="D76" s="26">
        <f t="shared" ref="D76:D92" si="22">+F75*(1+L76)</f>
        <v>10.462262606820499</v>
      </c>
      <c r="E76" s="26"/>
      <c r="F76">
        <v>10.414099999999999</v>
      </c>
      <c r="G76" s="25">
        <f t="shared" si="19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0"/>
        <v>4</v>
      </c>
    </row>
    <row r="77" spans="1:13" x14ac:dyDescent="0.25">
      <c r="A77" s="1">
        <v>42510</v>
      </c>
      <c r="B77">
        <v>9.52</v>
      </c>
      <c r="C77" s="25">
        <f t="shared" si="21"/>
        <v>9.5440084835631822E-3</v>
      </c>
      <c r="D77" s="26">
        <f t="shared" si="22"/>
        <v>10.452121866377727</v>
      </c>
      <c r="E77" s="26"/>
      <c r="F77">
        <v>10.455</v>
      </c>
      <c r="G77" s="25">
        <f t="shared" si="19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0"/>
        <v>5</v>
      </c>
    </row>
    <row r="78" spans="1:13" x14ac:dyDescent="0.25">
      <c r="A78" s="1">
        <v>42513</v>
      </c>
      <c r="B78">
        <v>9.5</v>
      </c>
      <c r="C78" s="25">
        <f t="shared" si="21"/>
        <v>-2.1008403361344463E-3</v>
      </c>
      <c r="D78" s="26">
        <f t="shared" si="22"/>
        <v>10.449099968956721</v>
      </c>
      <c r="E78" s="26"/>
      <c r="F78">
        <v>10.457000000000001</v>
      </c>
      <c r="G78" s="25">
        <f t="shared" si="19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0"/>
        <v>1</v>
      </c>
    </row>
    <row r="79" spans="1:13" x14ac:dyDescent="0.25">
      <c r="A79" s="1">
        <v>42514</v>
      </c>
      <c r="B79">
        <v>9.51</v>
      </c>
      <c r="C79" s="25">
        <f t="shared" si="21"/>
        <v>1.0526315789474161E-3</v>
      </c>
      <c r="D79" s="26">
        <f t="shared" si="22"/>
        <v>10.390320541119813</v>
      </c>
      <c r="E79" s="26"/>
      <c r="F79">
        <v>10.388999999999999</v>
      </c>
      <c r="G79" s="25">
        <f t="shared" si="19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0"/>
        <v>2</v>
      </c>
    </row>
    <row r="80" spans="1:13" x14ac:dyDescent="0.25">
      <c r="A80" s="1">
        <v>42515</v>
      </c>
      <c r="B80">
        <v>9.5500000000000007</v>
      </c>
      <c r="C80" s="25">
        <f t="shared" si="21"/>
        <v>4.206098843323014E-3</v>
      </c>
      <c r="D80" s="26">
        <f t="shared" si="22"/>
        <v>10.420650303255567</v>
      </c>
      <c r="E80" s="26"/>
      <c r="F80">
        <v>10.381</v>
      </c>
      <c r="G80" s="25">
        <f t="shared" si="19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0"/>
        <v>3</v>
      </c>
    </row>
    <row r="81" spans="1:13" x14ac:dyDescent="0.25">
      <c r="A81" s="1">
        <v>42516</v>
      </c>
      <c r="B81">
        <v>9.57</v>
      </c>
      <c r="C81" s="25">
        <f t="shared" si="21"/>
        <v>2.0942408376962707E-3</v>
      </c>
      <c r="D81" s="26">
        <f t="shared" si="22"/>
        <v>10.399455427348689</v>
      </c>
      <c r="E81" s="26"/>
      <c r="F81">
        <v>10.42</v>
      </c>
      <c r="G81" s="25">
        <f t="shared" si="19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0"/>
        <v>4</v>
      </c>
    </row>
    <row r="82" spans="1:13" x14ac:dyDescent="0.25">
      <c r="A82" s="1">
        <v>42517</v>
      </c>
      <c r="B82">
        <v>9.67</v>
      </c>
      <c r="C82" s="25">
        <f t="shared" si="21"/>
        <v>1.0449320794148287E-2</v>
      </c>
      <c r="D82" s="26">
        <f t="shared" si="22"/>
        <v>10.413973427240286</v>
      </c>
      <c r="E82" s="26"/>
      <c r="F82">
        <v>10.423999999999999</v>
      </c>
      <c r="G82" s="25">
        <f t="shared" si="19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0"/>
        <v>5</v>
      </c>
    </row>
    <row r="83" spans="1:13" x14ac:dyDescent="0.25">
      <c r="A83" s="1">
        <v>42520</v>
      </c>
      <c r="B83">
        <v>9.68</v>
      </c>
      <c r="C83" s="25">
        <f t="shared" si="21"/>
        <v>1.0341261633919352E-3</v>
      </c>
      <c r="D83" s="26">
        <f t="shared" si="22"/>
        <v>10.509601744873256</v>
      </c>
      <c r="E83" s="26"/>
      <c r="F83">
        <v>10.465999999999999</v>
      </c>
      <c r="G83" s="25">
        <f t="shared" si="19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0"/>
        <v>1</v>
      </c>
    </row>
    <row r="84" spans="1:13" x14ac:dyDescent="0.25">
      <c r="A84" s="1">
        <v>42521</v>
      </c>
      <c r="B84">
        <v>10.02</v>
      </c>
      <c r="C84" s="25">
        <f t="shared" si="21"/>
        <v>3.512396694214881E-2</v>
      </c>
      <c r="D84" s="26">
        <f t="shared" si="22"/>
        <v>10.738773588108604</v>
      </c>
      <c r="E84" s="26"/>
      <c r="F84">
        <v>10.763</v>
      </c>
      <c r="G84" s="25">
        <f t="shared" si="19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0"/>
        <v>2</v>
      </c>
    </row>
    <row r="85" spans="1:13" x14ac:dyDescent="0.25">
      <c r="A85" s="1">
        <v>42522</v>
      </c>
      <c r="B85">
        <v>9.9499999999999993</v>
      </c>
      <c r="C85" s="25">
        <f t="shared" si="21"/>
        <v>-6.98602794411185E-3</v>
      </c>
      <c r="D85" s="26">
        <f t="shared" si="22"/>
        <v>10.695757334077831</v>
      </c>
      <c r="E85" s="26"/>
      <c r="F85">
        <v>10.68</v>
      </c>
      <c r="G85" s="25">
        <f t="shared" si="19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0"/>
        <v>3</v>
      </c>
    </row>
    <row r="86" spans="1:13" x14ac:dyDescent="0.25">
      <c r="A86" s="1">
        <v>42523</v>
      </c>
      <c r="B86">
        <v>9.9700000000000006</v>
      </c>
      <c r="C86" s="25">
        <f t="shared" si="21"/>
        <v>2.0100502512563345E-3</v>
      </c>
      <c r="D86" s="26">
        <f t="shared" si="22"/>
        <v>10.664931028777808</v>
      </c>
      <c r="E86" s="26"/>
      <c r="F86">
        <v>10.695</v>
      </c>
      <c r="G86" s="25">
        <f t="shared" si="19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0"/>
        <v>4</v>
      </c>
    </row>
    <row r="87" spans="1:13" x14ac:dyDescent="0.25">
      <c r="A87" s="1">
        <v>42524</v>
      </c>
      <c r="B87">
        <v>9.98</v>
      </c>
      <c r="C87" s="25">
        <f t="shared" si="21"/>
        <v>1.0030090270811698E-3</v>
      </c>
      <c r="D87" s="26">
        <f t="shared" si="22"/>
        <v>10.760226665291235</v>
      </c>
      <c r="E87" s="26"/>
      <c r="F87">
        <v>10.593999999999999</v>
      </c>
      <c r="G87" s="25">
        <f t="shared" si="19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0"/>
        <v>5</v>
      </c>
    </row>
    <row r="88" spans="1:13" x14ac:dyDescent="0.25">
      <c r="A88" s="1">
        <v>42527</v>
      </c>
      <c r="B88">
        <v>9.9600000000000009</v>
      </c>
      <c r="C88" s="25">
        <f t="shared" si="21"/>
        <v>-2.0040080160320661E-3</v>
      </c>
      <c r="D88" s="26">
        <f t="shared" si="22"/>
        <v>10.527290331935166</v>
      </c>
      <c r="E88" s="26"/>
      <c r="F88">
        <v>10.592000000000001</v>
      </c>
      <c r="G88" s="25">
        <f t="shared" si="19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0"/>
        <v>1</v>
      </c>
    </row>
    <row r="89" spans="1:13" x14ac:dyDescent="0.25">
      <c r="A89" s="1">
        <v>42528</v>
      </c>
      <c r="B89">
        <v>9.99</v>
      </c>
      <c r="C89" s="25">
        <f t="shared" si="21"/>
        <v>3.0120481927711218E-3</v>
      </c>
      <c r="D89" s="26">
        <f t="shared" si="22"/>
        <v>10.597089176316089</v>
      </c>
      <c r="E89" s="26"/>
      <c r="F89">
        <v>10.577999999999999</v>
      </c>
      <c r="G89" s="25">
        <f t="shared" si="19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0"/>
        <v>2</v>
      </c>
    </row>
    <row r="90" spans="1:13" x14ac:dyDescent="0.25">
      <c r="A90" s="1">
        <v>42529</v>
      </c>
      <c r="B90">
        <v>9.92</v>
      </c>
      <c r="C90" s="25">
        <f t="shared" si="21"/>
        <v>-7.0070070070070711E-3</v>
      </c>
      <c r="D90" s="26">
        <f t="shared" si="22"/>
        <v>10.550076480497035</v>
      </c>
      <c r="E90" s="26"/>
      <c r="F90">
        <v>10.554</v>
      </c>
      <c r="G90" s="25">
        <f t="shared" si="19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0"/>
        <v>3</v>
      </c>
    </row>
    <row r="91" spans="1:13" x14ac:dyDescent="0.25">
      <c r="A91" s="1">
        <v>42530</v>
      </c>
      <c r="B91">
        <v>9.92</v>
      </c>
      <c r="C91" s="25">
        <f t="shared" si="21"/>
        <v>0</v>
      </c>
      <c r="D91" s="26">
        <f t="shared" si="22"/>
        <v>10.554</v>
      </c>
      <c r="E91" s="26"/>
      <c r="F91">
        <v>10.554</v>
      </c>
      <c r="G91" s="25">
        <f t="shared" si="19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3">+K91/J91-1</f>
        <v>0</v>
      </c>
      <c r="M91">
        <f t="shared" si="20"/>
        <v>4</v>
      </c>
    </row>
    <row r="92" spans="1:13" x14ac:dyDescent="0.25">
      <c r="A92" s="1">
        <v>42531</v>
      </c>
      <c r="B92">
        <v>9.81</v>
      </c>
      <c r="C92" s="25">
        <f t="shared" si="21"/>
        <v>-1.1088709677419262E-2</v>
      </c>
      <c r="D92" s="26">
        <f t="shared" si="22"/>
        <v>10.554</v>
      </c>
      <c r="E92" s="26"/>
      <c r="F92">
        <v>10.535</v>
      </c>
      <c r="G92" s="25">
        <f t="shared" si="19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3"/>
        <v>0</v>
      </c>
      <c r="M92">
        <f t="shared" si="20"/>
        <v>5</v>
      </c>
    </row>
    <row r="93" spans="1:13" x14ac:dyDescent="0.25">
      <c r="A93" s="1">
        <v>42534</v>
      </c>
      <c r="B93">
        <v>9.5500000000000007</v>
      </c>
      <c r="C93" s="25">
        <f t="shared" ref="C93:C99" si="24">B93/B92-1</f>
        <v>-2.6503567787971472E-2</v>
      </c>
      <c r="D93" s="26">
        <f t="shared" ref="D93:D99" si="25">+F92*(1+L93)</f>
        <v>10.330626521704163</v>
      </c>
      <c r="E93" s="26"/>
      <c r="F93">
        <v>10.287000000000001</v>
      </c>
      <c r="G93" s="25">
        <f t="shared" si="19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3"/>
        <v>-1.9399475870511385E-2</v>
      </c>
      <c r="M93">
        <f t="shared" si="20"/>
        <v>1</v>
      </c>
    </row>
    <row r="94" spans="1:13" x14ac:dyDescent="0.25">
      <c r="A94" s="1">
        <v>42535</v>
      </c>
      <c r="B94">
        <v>9.6199999999999992</v>
      </c>
      <c r="C94" s="25">
        <f t="shared" si="24"/>
        <v>7.3298429319370584E-3</v>
      </c>
      <c r="D94" s="26">
        <f t="shared" si="25"/>
        <v>10.342257791662762</v>
      </c>
      <c r="E94" s="26"/>
      <c r="F94">
        <v>10.336</v>
      </c>
      <c r="G94" s="25">
        <f t="shared" si="19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3"/>
        <v>5.3716138488151266E-3</v>
      </c>
      <c r="M94">
        <f t="shared" si="20"/>
        <v>2</v>
      </c>
    </row>
    <row r="95" spans="1:13" x14ac:dyDescent="0.25">
      <c r="A95" s="1">
        <v>42536</v>
      </c>
      <c r="B95">
        <v>9.66</v>
      </c>
      <c r="C95" s="25">
        <f t="shared" si="24"/>
        <v>4.1580041580042693E-3</v>
      </c>
      <c r="D95" s="26">
        <f t="shared" si="25"/>
        <v>10.379299049548294</v>
      </c>
      <c r="E95" s="26"/>
      <c r="F95">
        <v>10.342000000000001</v>
      </c>
      <c r="G95" s="25">
        <f t="shared" si="19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3"/>
        <v>4.1891495306012327E-3</v>
      </c>
      <c r="M95">
        <f t="shared" si="20"/>
        <v>3</v>
      </c>
    </row>
    <row r="96" spans="1:13" x14ac:dyDescent="0.25">
      <c r="A96" s="1">
        <v>42537</v>
      </c>
      <c r="B96">
        <v>9.61</v>
      </c>
      <c r="C96" s="25">
        <f t="shared" si="24"/>
        <v>-5.1759834368531044E-3</v>
      </c>
      <c r="D96" s="26">
        <f t="shared" si="25"/>
        <v>10.286657668483819</v>
      </c>
      <c r="E96" s="26"/>
      <c r="F96">
        <v>10.319000000000001</v>
      </c>
      <c r="G96" s="25">
        <f t="shared" si="19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3"/>
        <v>-5.351221380408222E-3</v>
      </c>
      <c r="M96">
        <f t="shared" si="20"/>
        <v>4</v>
      </c>
    </row>
    <row r="97" spans="1:13" x14ac:dyDescent="0.25">
      <c r="A97" s="1">
        <v>42538</v>
      </c>
      <c r="B97">
        <v>9.6300000000000008</v>
      </c>
      <c r="C97" s="25">
        <f t="shared" si="24"/>
        <v>2.0811654526535772E-3</v>
      </c>
      <c r="D97" s="26">
        <f t="shared" si="25"/>
        <v>10.107475325882074</v>
      </c>
      <c r="E97" s="26"/>
      <c r="F97">
        <v>10.367000000000001</v>
      </c>
      <c r="G97" s="25">
        <f t="shared" si="19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3"/>
        <v>-2.0498563244299439E-2</v>
      </c>
      <c r="M97">
        <f t="shared" si="20"/>
        <v>5</v>
      </c>
    </row>
    <row r="98" spans="1:13" x14ac:dyDescent="0.25">
      <c r="A98" s="1">
        <v>42541</v>
      </c>
      <c r="B98">
        <v>9.7100000000000009</v>
      </c>
      <c r="C98" s="25">
        <f t="shared" si="24"/>
        <v>8.3073727933540287E-3</v>
      </c>
      <c r="D98" s="26">
        <f t="shared" si="25"/>
        <v>10.384210524092943</v>
      </c>
      <c r="E98" s="26"/>
      <c r="F98">
        <v>10.387</v>
      </c>
      <c r="G98" s="25">
        <f t="shared" si="19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3"/>
        <v>1.6601257927020274E-3</v>
      </c>
      <c r="M98">
        <f t="shared" si="20"/>
        <v>1</v>
      </c>
    </row>
    <row r="99" spans="1:13" x14ac:dyDescent="0.25">
      <c r="A99" s="1">
        <v>42542</v>
      </c>
      <c r="B99">
        <v>9.7799999999999994</v>
      </c>
      <c r="C99" s="25">
        <f t="shared" si="24"/>
        <v>7.2090628218330899E-3</v>
      </c>
      <c r="D99" s="26">
        <f t="shared" si="25"/>
        <v>10.386034244835166</v>
      </c>
      <c r="E99" s="26"/>
      <c r="F99">
        <v>10.395</v>
      </c>
      <c r="G99" s="25">
        <f t="shared" si="19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3"/>
        <v>-9.2977295160778795E-5</v>
      </c>
      <c r="M99">
        <f t="shared" si="20"/>
        <v>2</v>
      </c>
    </row>
    <row r="100" spans="1:13" x14ac:dyDescent="0.25">
      <c r="A100" s="1">
        <v>42543</v>
      </c>
      <c r="B100">
        <v>9.8699999999999992</v>
      </c>
      <c r="C100" s="25">
        <f t="shared" ref="C100:C128" si="26">B100/B99-1</f>
        <v>9.2024539877300082E-3</v>
      </c>
      <c r="D100" s="26">
        <f t="shared" ref="D100:D108" si="27">+F99*(1+L100)</f>
        <v>10.455085860622724</v>
      </c>
      <c r="E100" s="26"/>
      <c r="F100">
        <v>10.411</v>
      </c>
      <c r="G100" s="25">
        <f t="shared" si="19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3"/>
        <v>5.7802655721717056E-3</v>
      </c>
      <c r="M100">
        <f t="shared" si="20"/>
        <v>3</v>
      </c>
    </row>
    <row r="101" spans="1:13" x14ac:dyDescent="0.25">
      <c r="A101" s="1">
        <v>42544</v>
      </c>
      <c r="B101">
        <v>9.8000000000000007</v>
      </c>
      <c r="C101" s="25">
        <f t="shared" si="26"/>
        <v>-7.0921985815601829E-3</v>
      </c>
      <c r="D101" s="26">
        <f t="shared" si="27"/>
        <v>10.356282252420671</v>
      </c>
      <c r="E101" s="26"/>
      <c r="F101">
        <v>10.411</v>
      </c>
      <c r="G101" s="25">
        <f t="shared" si="19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3"/>
        <v>-5.2557629026345198E-3</v>
      </c>
      <c r="M101">
        <f t="shared" si="20"/>
        <v>4</v>
      </c>
    </row>
    <row r="102" spans="1:13" x14ac:dyDescent="0.25">
      <c r="A102" s="1">
        <v>42545</v>
      </c>
      <c r="B102">
        <v>9.6300000000000008</v>
      </c>
      <c r="C102" s="25">
        <f t="shared" si="26"/>
        <v>-1.734693877551019E-2</v>
      </c>
      <c r="D102" s="26">
        <f t="shared" si="27"/>
        <v>10.26960685400204</v>
      </c>
      <c r="E102" s="26"/>
      <c r="F102">
        <v>10.281000000000001</v>
      </c>
      <c r="G102" s="25">
        <f t="shared" si="19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3"/>
        <v>-1.3581130150606024E-2</v>
      </c>
      <c r="M102">
        <f t="shared" si="20"/>
        <v>5</v>
      </c>
    </row>
    <row r="103" spans="1:13" x14ac:dyDescent="0.25">
      <c r="A103" s="1">
        <v>42548</v>
      </c>
      <c r="B103">
        <v>9.65</v>
      </c>
      <c r="C103" s="25">
        <f t="shared" si="26"/>
        <v>2.0768431983384517E-3</v>
      </c>
      <c r="D103" s="26">
        <f t="shared" si="27"/>
        <v>10.374443054644097</v>
      </c>
      <c r="E103" s="26"/>
      <c r="F103">
        <v>10.268000000000001</v>
      </c>
      <c r="G103" s="25">
        <f t="shared" si="19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3"/>
        <v>9.0889071728523785E-3</v>
      </c>
      <c r="M103">
        <f t="shared" si="20"/>
        <v>1</v>
      </c>
    </row>
    <row r="104" spans="1:13" x14ac:dyDescent="0.25">
      <c r="A104" s="1">
        <v>42549</v>
      </c>
      <c r="B104">
        <v>9.65</v>
      </c>
      <c r="C104" s="25">
        <f t="shared" si="26"/>
        <v>0</v>
      </c>
      <c r="D104" s="26">
        <f t="shared" si="27"/>
        <v>10.296059670574136</v>
      </c>
      <c r="E104" s="26"/>
      <c r="F104">
        <v>10.269</v>
      </c>
      <c r="G104" s="25">
        <f t="shared" si="19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3"/>
        <v>2.7327298961954405E-3</v>
      </c>
      <c r="M104">
        <f t="shared" si="20"/>
        <v>2</v>
      </c>
    </row>
    <row r="105" spans="1:13" x14ac:dyDescent="0.25">
      <c r="A105" s="1">
        <v>42550</v>
      </c>
      <c r="B105">
        <v>9.77</v>
      </c>
      <c r="C105" s="25">
        <f t="shared" si="26"/>
        <v>1.2435233160621673E-2</v>
      </c>
      <c r="D105" s="26">
        <f t="shared" si="27"/>
        <v>10.367156435759345</v>
      </c>
      <c r="E105" s="26"/>
      <c r="F105">
        <v>10.382999999999999</v>
      </c>
      <c r="G105" s="25">
        <f t="shared" si="19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3"/>
        <v>9.5585194039677912E-3</v>
      </c>
      <c r="M105">
        <f t="shared" si="20"/>
        <v>3</v>
      </c>
    </row>
    <row r="106" spans="1:13" x14ac:dyDescent="0.25">
      <c r="A106" s="1">
        <v>42551</v>
      </c>
      <c r="B106">
        <v>9.85</v>
      </c>
      <c r="C106" s="25">
        <f t="shared" si="26"/>
        <v>8.1883316274309337E-3</v>
      </c>
      <c r="D106" s="26">
        <f t="shared" si="27"/>
        <v>10.374414333088087</v>
      </c>
      <c r="E106" s="26"/>
      <c r="F106">
        <v>10.398999999999999</v>
      </c>
      <c r="G106" s="25">
        <f t="shared" si="19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3"/>
        <v>-8.2689655320355993E-4</v>
      </c>
      <c r="M106">
        <f t="shared" ref="M106:M112" si="28">WEEKDAY(A106,2)</f>
        <v>4</v>
      </c>
    </row>
    <row r="107" spans="1:13" x14ac:dyDescent="0.25">
      <c r="A107" s="1">
        <v>42552</v>
      </c>
      <c r="B107">
        <v>9.85</v>
      </c>
      <c r="C107" s="25">
        <f t="shared" si="26"/>
        <v>0</v>
      </c>
      <c r="D107" s="26">
        <f t="shared" si="27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3"/>
        <v>2.9206842623314966E-3</v>
      </c>
      <c r="M107">
        <f t="shared" si="28"/>
        <v>5</v>
      </c>
    </row>
    <row r="108" spans="1:13" x14ac:dyDescent="0.25">
      <c r="A108" s="1">
        <v>42555</v>
      </c>
      <c r="B108">
        <v>10.039999999999999</v>
      </c>
      <c r="C108" s="25">
        <f t="shared" si="26"/>
        <v>1.9289340101522834E-2</v>
      </c>
      <c r="D108" s="26">
        <f t="shared" si="27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3"/>
        <v>1.5227665804750101E-2</v>
      </c>
      <c r="M108">
        <f t="shared" si="28"/>
        <v>1</v>
      </c>
    </row>
    <row r="109" spans="1:13" x14ac:dyDescent="0.25">
      <c r="A109" s="1">
        <v>42556</v>
      </c>
      <c r="B109">
        <v>9.9700000000000006</v>
      </c>
      <c r="C109" s="25">
        <f t="shared" si="26"/>
        <v>-6.9721115537847433E-3</v>
      </c>
      <c r="D109" s="26">
        <f t="shared" ref="D109:D128" si="29">+F108*(1+L109)</f>
        <v>10.587517468215648</v>
      </c>
      <c r="E109" s="26"/>
      <c r="F109">
        <v>10.574999999999999</v>
      </c>
      <c r="G109" s="25">
        <f t="shared" ref="G109:G123" si="30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3"/>
        <v>7.1053574817092624E-4</v>
      </c>
      <c r="M109">
        <f t="shared" si="28"/>
        <v>2</v>
      </c>
    </row>
    <row r="110" spans="1:13" x14ac:dyDescent="0.25">
      <c r="A110" s="1">
        <v>42557</v>
      </c>
      <c r="B110">
        <v>9.94</v>
      </c>
      <c r="C110" s="25">
        <f t="shared" si="26"/>
        <v>-3.0090270812438424E-3</v>
      </c>
      <c r="D110" s="26">
        <f t="shared" si="29"/>
        <v>10.576871574942004</v>
      </c>
      <c r="E110" s="26"/>
      <c r="F110">
        <v>10.6</v>
      </c>
      <c r="G110" s="25">
        <f t="shared" si="30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3"/>
        <v>1.769810819862716E-4</v>
      </c>
      <c r="M110">
        <f t="shared" si="28"/>
        <v>3</v>
      </c>
    </row>
    <row r="111" spans="1:13" x14ac:dyDescent="0.25">
      <c r="A111" s="1">
        <v>42558</v>
      </c>
      <c r="B111">
        <v>9.9499999999999993</v>
      </c>
      <c r="C111" s="25">
        <f t="shared" si="26"/>
        <v>1.006036217303885E-3</v>
      </c>
      <c r="D111" s="26">
        <f t="shared" si="29"/>
        <v>10.579468139562808</v>
      </c>
      <c r="E111" s="26"/>
      <c r="F111">
        <v>10.599</v>
      </c>
      <c r="G111" s="25">
        <f t="shared" si="30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3"/>
        <v>-1.9369679657728067E-3</v>
      </c>
      <c r="M111">
        <f t="shared" si="28"/>
        <v>4</v>
      </c>
    </row>
    <row r="112" spans="1:13" x14ac:dyDescent="0.25">
      <c r="A112" s="1">
        <v>42559</v>
      </c>
      <c r="B112">
        <v>9.8800000000000008</v>
      </c>
      <c r="C112" s="25">
        <f t="shared" si="26"/>
        <v>-7.0351758793968378E-3</v>
      </c>
      <c r="D112" s="26">
        <f t="shared" si="29"/>
        <v>10.514260168238559</v>
      </c>
      <c r="E112" s="26"/>
      <c r="F112">
        <v>10.535</v>
      </c>
      <c r="G112" s="25">
        <f t="shared" si="30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3"/>
        <v>-7.9950780037211233E-3</v>
      </c>
      <c r="M112">
        <f t="shared" si="28"/>
        <v>5</v>
      </c>
    </row>
    <row r="113" spans="1:13" x14ac:dyDescent="0.25">
      <c r="A113" s="1">
        <v>42562</v>
      </c>
      <c r="B113">
        <v>9.94</v>
      </c>
      <c r="C113" s="25">
        <f t="shared" si="26"/>
        <v>6.0728744939269053E-3</v>
      </c>
      <c r="D113" s="26">
        <f t="shared" si="29"/>
        <v>10.570224743007232</v>
      </c>
      <c r="E113" s="26"/>
      <c r="F113">
        <v>10.576000000000001</v>
      </c>
      <c r="G113" s="25">
        <f t="shared" si="30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3"/>
        <v>3.3435921221862674E-3</v>
      </c>
      <c r="M113">
        <f t="shared" ref="M113:M124" si="31">WEEKDAY(A113,2)</f>
        <v>1</v>
      </c>
    </row>
    <row r="114" spans="1:13" x14ac:dyDescent="0.25">
      <c r="A114" s="1">
        <v>42563</v>
      </c>
      <c r="B114">
        <v>10.18</v>
      </c>
      <c r="C114" s="25">
        <f t="shared" si="26"/>
        <v>2.4144869215291687E-2</v>
      </c>
      <c r="D114" s="26">
        <f t="shared" si="29"/>
        <v>10.775734625457245</v>
      </c>
      <c r="E114" s="26"/>
      <c r="F114">
        <v>10.763</v>
      </c>
      <c r="G114" s="25">
        <f t="shared" si="30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3"/>
        <v>1.8885649154429363E-2</v>
      </c>
      <c r="M114">
        <f t="shared" si="31"/>
        <v>2</v>
      </c>
    </row>
    <row r="115" spans="1:13" x14ac:dyDescent="0.25">
      <c r="A115" s="1">
        <v>42564</v>
      </c>
      <c r="B115">
        <v>10.14</v>
      </c>
      <c r="C115" s="25">
        <f t="shared" si="26"/>
        <v>-3.9292730844793233E-3</v>
      </c>
      <c r="D115" s="26">
        <f t="shared" si="29"/>
        <v>10.743993201604225</v>
      </c>
      <c r="E115" s="26"/>
      <c r="F115">
        <v>10.798999999999999</v>
      </c>
      <c r="G115" s="25">
        <f t="shared" si="30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3"/>
        <v>-1.7659387155788409E-3</v>
      </c>
      <c r="M115">
        <f t="shared" si="31"/>
        <v>3</v>
      </c>
    </row>
    <row r="116" spans="1:13" x14ac:dyDescent="0.25">
      <c r="A116" s="1">
        <v>42565</v>
      </c>
      <c r="B116">
        <v>10.14</v>
      </c>
      <c r="C116" s="25">
        <f t="shared" si="26"/>
        <v>0</v>
      </c>
      <c r="D116" s="26">
        <f t="shared" si="29"/>
        <v>10.776541133054996</v>
      </c>
      <c r="E116" s="26"/>
      <c r="F116">
        <v>10.781000000000001</v>
      </c>
      <c r="G116" s="25">
        <f t="shared" si="30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3"/>
        <v>-2.0797172835450572E-3</v>
      </c>
      <c r="M116">
        <f t="shared" si="31"/>
        <v>4</v>
      </c>
    </row>
    <row r="117" spans="1:13" x14ac:dyDescent="0.25">
      <c r="A117" s="1">
        <v>42566</v>
      </c>
      <c r="B117">
        <v>10.220000000000001</v>
      </c>
      <c r="C117" s="25">
        <f t="shared" si="26"/>
        <v>7.8895463510848529E-3</v>
      </c>
      <c r="D117" s="26">
        <f t="shared" si="29"/>
        <v>10.805596721927984</v>
      </c>
      <c r="E117" s="26"/>
      <c r="F117">
        <v>10.818</v>
      </c>
      <c r="G117" s="25">
        <f t="shared" si="30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3"/>
        <v>2.2814879814472278E-3</v>
      </c>
      <c r="M117">
        <f t="shared" si="31"/>
        <v>5</v>
      </c>
    </row>
    <row r="118" spans="1:13" x14ac:dyDescent="0.25">
      <c r="A118" s="1">
        <v>42569</v>
      </c>
      <c r="B118">
        <v>10.220000000000001</v>
      </c>
      <c r="C118" s="25">
        <f t="shared" si="26"/>
        <v>0</v>
      </c>
      <c r="D118" s="26">
        <f t="shared" si="29"/>
        <v>10.815102283173553</v>
      </c>
      <c r="E118" s="26"/>
      <c r="F118">
        <v>10.787000000000001</v>
      </c>
      <c r="G118" s="25">
        <f t="shared" si="30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1"/>
        <v>1</v>
      </c>
    </row>
    <row r="119" spans="1:13" x14ac:dyDescent="0.25">
      <c r="A119" s="1">
        <v>42570</v>
      </c>
      <c r="B119">
        <v>10.1</v>
      </c>
      <c r="C119" s="25">
        <f t="shared" si="26"/>
        <v>-1.1741682974559797E-2</v>
      </c>
      <c r="D119" s="26">
        <f t="shared" si="29"/>
        <v>10.713440796833185</v>
      </c>
      <c r="E119" s="26"/>
      <c r="F119">
        <v>10.72</v>
      </c>
      <c r="G119" s="25">
        <f t="shared" si="30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2">+K119/J119-1</f>
        <v>-6.8192456815440172E-3</v>
      </c>
      <c r="M119">
        <f t="shared" si="31"/>
        <v>2</v>
      </c>
    </row>
    <row r="120" spans="1:13" x14ac:dyDescent="0.25">
      <c r="A120" s="1">
        <v>42571</v>
      </c>
      <c r="B120">
        <v>10.08</v>
      </c>
      <c r="C120" s="25">
        <f t="shared" si="26"/>
        <v>-1.980198019801982E-3</v>
      </c>
      <c r="D120" s="26">
        <f t="shared" si="29"/>
        <v>10.67416754841202</v>
      </c>
      <c r="E120" s="26"/>
      <c r="F120">
        <v>10.675000000000001</v>
      </c>
      <c r="G120" s="25">
        <f t="shared" si="30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2"/>
        <v>-4.2754152600728013E-3</v>
      </c>
      <c r="M120">
        <f t="shared" si="31"/>
        <v>3</v>
      </c>
    </row>
    <row r="121" spans="1:13" x14ac:dyDescent="0.25">
      <c r="A121" s="1">
        <v>42572</v>
      </c>
      <c r="B121">
        <v>10.16</v>
      </c>
      <c r="C121" s="25">
        <f t="shared" si="26"/>
        <v>7.9365079365079083E-3</v>
      </c>
      <c r="D121" s="26">
        <f t="shared" si="29"/>
        <v>10.7382566417488</v>
      </c>
      <c r="E121" s="26"/>
      <c r="F121">
        <v>10.75</v>
      </c>
      <c r="G121" s="25">
        <f t="shared" si="30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2"/>
        <v>5.9256807258827315E-3</v>
      </c>
      <c r="M121">
        <f t="shared" si="31"/>
        <v>4</v>
      </c>
    </row>
    <row r="122" spans="1:13" x14ac:dyDescent="0.25">
      <c r="A122" s="1">
        <v>42573</v>
      </c>
      <c r="B122">
        <v>10.08</v>
      </c>
      <c r="C122" s="25">
        <f t="shared" si="26"/>
        <v>-7.8740157480314821E-3</v>
      </c>
      <c r="D122" s="26">
        <f t="shared" si="29"/>
        <v>10.646691378363537</v>
      </c>
      <c r="E122" s="26"/>
      <c r="F122">
        <v>10.679</v>
      </c>
      <c r="G122" s="25">
        <f t="shared" si="30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2"/>
        <v>-9.6101043382756934E-3</v>
      </c>
      <c r="M122">
        <f t="shared" si="31"/>
        <v>5</v>
      </c>
    </row>
    <row r="123" spans="1:13" x14ac:dyDescent="0.25">
      <c r="A123" s="1">
        <v>42576</v>
      </c>
      <c r="B123">
        <v>10.039999999999999</v>
      </c>
      <c r="C123" s="25">
        <f t="shared" si="26"/>
        <v>-3.9682539682540652E-3</v>
      </c>
      <c r="D123" s="26">
        <f t="shared" si="29"/>
        <v>10.675327460176037</v>
      </c>
      <c r="E123" s="26"/>
      <c r="F123">
        <v>10.648999999999999</v>
      </c>
      <c r="G123" s="25">
        <f t="shared" si="30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2"/>
        <v>-3.4390297068676023E-4</v>
      </c>
      <c r="M123">
        <f t="shared" si="31"/>
        <v>1</v>
      </c>
    </row>
    <row r="124" spans="1:13" x14ac:dyDescent="0.25">
      <c r="A124" s="1">
        <v>42577</v>
      </c>
      <c r="B124">
        <v>10.18</v>
      </c>
      <c r="C124" s="25">
        <f t="shared" si="26"/>
        <v>1.3944223107569709E-2</v>
      </c>
      <c r="D124" s="26">
        <f t="shared" si="29"/>
        <v>10.756221682020598</v>
      </c>
      <c r="E124" s="26"/>
      <c r="F124">
        <v>10.768000000000001</v>
      </c>
      <c r="G124" s="25">
        <f t="shared" ref="G124:G142" si="33">+B124/D124-1</f>
        <v>-5.3571012113275196E-2</v>
      </c>
      <c r="H124" s="25"/>
      <c r="I124" s="25">
        <f t="shared" ref="I124:I144" si="34">+B124/F124-1</f>
        <v>-5.4606240713224508E-2</v>
      </c>
      <c r="J124">
        <v>9447.09</v>
      </c>
      <c r="K124">
        <v>9542.2099999999991</v>
      </c>
      <c r="L124" s="25">
        <f t="shared" si="32"/>
        <v>1.006870898869372E-2</v>
      </c>
      <c r="M124">
        <f t="shared" si="31"/>
        <v>2</v>
      </c>
    </row>
    <row r="125" spans="1:13" x14ac:dyDescent="0.25">
      <c r="A125" s="1">
        <v>42578</v>
      </c>
      <c r="B125">
        <v>10.1</v>
      </c>
      <c r="C125" s="25">
        <f t="shared" si="26"/>
        <v>-7.8585461689587577E-3</v>
      </c>
      <c r="D125" s="26">
        <f t="shared" si="29"/>
        <v>10.738795461428747</v>
      </c>
      <c r="E125" s="26"/>
      <c r="F125">
        <v>10.757</v>
      </c>
      <c r="G125" s="25">
        <f t="shared" si="33"/>
        <v>-5.9484833631774814E-2</v>
      </c>
      <c r="H125" s="25"/>
      <c r="I125" s="25">
        <f t="shared" si="34"/>
        <v>-6.1076508320163647E-2</v>
      </c>
      <c r="J125">
        <v>9542.2099999999991</v>
      </c>
      <c r="K125">
        <v>9516.33</v>
      </c>
      <c r="L125" s="25">
        <f t="shared" si="32"/>
        <v>-2.7121599713273437E-3</v>
      </c>
      <c r="M125">
        <f t="shared" ref="M125:M133" si="35">WEEKDAY(A125,2)</f>
        <v>3</v>
      </c>
    </row>
    <row r="126" spans="1:13" x14ac:dyDescent="0.25">
      <c r="A126" s="1">
        <v>42579</v>
      </c>
      <c r="B126">
        <v>10.16</v>
      </c>
      <c r="C126" s="25">
        <f t="shared" si="26"/>
        <v>5.9405940594059459E-3</v>
      </c>
      <c r="D126" s="26">
        <f t="shared" si="29"/>
        <v>10.70525153604383</v>
      </c>
      <c r="E126" s="26"/>
      <c r="F126">
        <v>10.715</v>
      </c>
      <c r="G126" s="25">
        <f t="shared" si="33"/>
        <v>-5.0933089634373041E-2</v>
      </c>
      <c r="H126" s="25"/>
      <c r="I126" s="25">
        <f t="shared" si="34"/>
        <v>-5.1796546896873519E-2</v>
      </c>
      <c r="J126">
        <v>9516.33</v>
      </c>
      <c r="K126">
        <v>9470.5499999999993</v>
      </c>
      <c r="L126" s="25">
        <f t="shared" si="32"/>
        <v>-4.8106780660192028E-3</v>
      </c>
      <c r="M126">
        <f t="shared" si="35"/>
        <v>4</v>
      </c>
    </row>
    <row r="127" spans="1:13" x14ac:dyDescent="0.25">
      <c r="A127" s="1">
        <v>42580</v>
      </c>
      <c r="B127">
        <v>10.08</v>
      </c>
      <c r="C127" s="25">
        <f t="shared" si="26"/>
        <v>-7.8740157480314821E-3</v>
      </c>
      <c r="D127" s="26">
        <f t="shared" si="29"/>
        <v>10.699703443833782</v>
      </c>
      <c r="E127" s="26"/>
      <c r="F127">
        <v>10.712</v>
      </c>
      <c r="G127" s="25">
        <f t="shared" si="33"/>
        <v>-5.7917814927002986E-2</v>
      </c>
      <c r="H127" s="25"/>
      <c r="I127" s="25">
        <f t="shared" si="34"/>
        <v>-5.8999253174010446E-2</v>
      </c>
      <c r="J127">
        <v>9470.5499999999993</v>
      </c>
      <c r="K127">
        <v>9457.0300000000007</v>
      </c>
      <c r="L127" s="25">
        <f t="shared" si="32"/>
        <v>-1.4275834032868584E-3</v>
      </c>
      <c r="M127">
        <f t="shared" si="35"/>
        <v>5</v>
      </c>
    </row>
    <row r="128" spans="1:13" x14ac:dyDescent="0.25">
      <c r="A128" s="1">
        <v>42583</v>
      </c>
      <c r="B128">
        <v>10.1</v>
      </c>
      <c r="C128" s="25">
        <f t="shared" si="26"/>
        <v>1.9841269841269771E-3</v>
      </c>
      <c r="D128" s="26">
        <f t="shared" si="29"/>
        <v>10.689844342251211</v>
      </c>
      <c r="E128" s="26"/>
      <c r="F128">
        <v>10.73</v>
      </c>
      <c r="G128" s="25">
        <f t="shared" si="33"/>
        <v>-5.5178010396266797E-2</v>
      </c>
      <c r="H128" s="25"/>
      <c r="I128" s="25">
        <f t="shared" si="34"/>
        <v>-5.8713886300093221E-2</v>
      </c>
      <c r="J128">
        <v>9457.0300000000007</v>
      </c>
      <c r="K128">
        <v>9437.4699999999993</v>
      </c>
      <c r="L128" s="25">
        <f t="shared" si="32"/>
        <v>-2.0683026277807937E-3</v>
      </c>
      <c r="M128">
        <f>WEEKDAY(A128,2)</f>
        <v>1</v>
      </c>
    </row>
    <row r="129" spans="1:13" x14ac:dyDescent="0.25">
      <c r="A129" s="1">
        <v>42584</v>
      </c>
      <c r="B129">
        <v>10.1</v>
      </c>
      <c r="C129" s="25">
        <f t="shared" ref="C129:C158" si="36">B129/B128-1</f>
        <v>0</v>
      </c>
      <c r="D129" s="26">
        <f t="shared" ref="D129:D142" si="37">+F128*(1+L129)</f>
        <v>10.728794825308055</v>
      </c>
      <c r="E129" s="26"/>
      <c r="F129">
        <v>10.73</v>
      </c>
      <c r="G129" s="25">
        <f t="shared" si="33"/>
        <v>-5.8608150826483962E-2</v>
      </c>
      <c r="H129" s="25"/>
      <c r="I129" s="25">
        <f t="shared" si="34"/>
        <v>-5.8713886300093221E-2</v>
      </c>
      <c r="J129">
        <v>9437.4699999999993</v>
      </c>
      <c r="K129">
        <v>9436.41</v>
      </c>
      <c r="L129" s="25">
        <f t="shared" ref="L129:L142" si="38">+K129/J129-1</f>
        <v>-1.1231823783275363E-4</v>
      </c>
      <c r="M129">
        <f>WEEKDAY(A129,2)</f>
        <v>2</v>
      </c>
    </row>
    <row r="130" spans="1:13" x14ac:dyDescent="0.25">
      <c r="A130" s="1">
        <v>42585</v>
      </c>
      <c r="B130">
        <v>10.08</v>
      </c>
      <c r="C130" s="25">
        <f t="shared" si="36"/>
        <v>-1.980198019801982E-3</v>
      </c>
      <c r="D130" s="26">
        <f t="shared" si="37"/>
        <v>10.716855297724454</v>
      </c>
      <c r="E130" s="26"/>
      <c r="F130">
        <v>10.728</v>
      </c>
      <c r="G130" s="25">
        <f t="shared" si="33"/>
        <v>-5.9425575883223836E-2</v>
      </c>
      <c r="H130" s="25"/>
      <c r="I130" s="25">
        <f t="shared" si="34"/>
        <v>-6.0402684563758413E-2</v>
      </c>
      <c r="J130">
        <v>9436.41</v>
      </c>
      <c r="K130">
        <v>9424.85</v>
      </c>
      <c r="L130" s="25">
        <f t="shared" si="38"/>
        <v>-1.2250421505635156E-3</v>
      </c>
      <c r="M130">
        <f>WEEKDAY(A130,2)</f>
        <v>3</v>
      </c>
    </row>
    <row r="131" spans="1:13" x14ac:dyDescent="0.25">
      <c r="A131" s="1">
        <v>42586</v>
      </c>
      <c r="B131">
        <v>10.08</v>
      </c>
      <c r="C131" s="25">
        <f t="shared" si="36"/>
        <v>0</v>
      </c>
      <c r="D131" s="26">
        <f t="shared" si="37"/>
        <v>10.709537301919923</v>
      </c>
      <c r="E131" s="26"/>
      <c r="F131">
        <v>10.667</v>
      </c>
      <c r="G131" s="25">
        <f t="shared" si="33"/>
        <v>-5.878286653962761E-2</v>
      </c>
      <c r="H131" s="25"/>
      <c r="I131" s="25">
        <f t="shared" si="34"/>
        <v>-5.5029530327177278E-2</v>
      </c>
      <c r="J131">
        <v>9424.85</v>
      </c>
      <c r="K131">
        <v>9408.6299999999992</v>
      </c>
      <c r="L131" s="25">
        <f t="shared" si="38"/>
        <v>-1.7209822968006216E-3</v>
      </c>
      <c r="M131">
        <f>WEEKDAY(A131,2)</f>
        <v>4</v>
      </c>
    </row>
    <row r="132" spans="1:13" x14ac:dyDescent="0.25">
      <c r="A132" s="1">
        <v>42587</v>
      </c>
      <c r="B132">
        <v>10.119999999999999</v>
      </c>
      <c r="C132" s="25">
        <f t="shared" si="36"/>
        <v>3.9682539682539542E-3</v>
      </c>
      <c r="D132" s="26">
        <f t="shared" si="37"/>
        <v>10.696409380536805</v>
      </c>
      <c r="E132" s="26"/>
      <c r="F132">
        <v>10.707000000000001</v>
      </c>
      <c r="G132" s="25">
        <f t="shared" si="33"/>
        <v>-5.3888118903306026E-2</v>
      </c>
      <c r="H132" s="25"/>
      <c r="I132" s="25">
        <f t="shared" si="34"/>
        <v>-5.4823946950593228E-2</v>
      </c>
      <c r="J132">
        <v>9408.6299999999992</v>
      </c>
      <c r="K132">
        <v>9434.57</v>
      </c>
      <c r="L132" s="25">
        <f t="shared" si="38"/>
        <v>2.7570432677233025E-3</v>
      </c>
      <c r="M132">
        <f t="shared" si="35"/>
        <v>5</v>
      </c>
    </row>
    <row r="133" spans="1:13" x14ac:dyDescent="0.25">
      <c r="A133" s="1">
        <v>42590</v>
      </c>
      <c r="B133">
        <v>10.18</v>
      </c>
      <c r="C133" s="25">
        <f t="shared" si="36"/>
        <v>5.9288537549406772E-3</v>
      </c>
      <c r="D133" s="26">
        <f t="shared" si="37"/>
        <v>10.751940808113142</v>
      </c>
      <c r="E133" s="26"/>
      <c r="F133">
        <v>10.715999999999999</v>
      </c>
      <c r="G133" s="25">
        <f t="shared" si="33"/>
        <v>-5.3194192408645868E-2</v>
      </c>
      <c r="H133" s="25"/>
      <c r="I133" s="25">
        <f t="shared" si="34"/>
        <v>-5.0018663680477804E-2</v>
      </c>
      <c r="J133">
        <f>K133-39.6</f>
        <v>9434.57</v>
      </c>
      <c r="K133">
        <v>9474.17</v>
      </c>
      <c r="L133" s="25">
        <f t="shared" si="38"/>
        <v>4.1973296080266564E-3</v>
      </c>
      <c r="M133">
        <f t="shared" si="35"/>
        <v>1</v>
      </c>
    </row>
    <row r="134" spans="1:13" x14ac:dyDescent="0.25">
      <c r="A134" s="1">
        <v>42591</v>
      </c>
      <c r="B134">
        <v>10.24</v>
      </c>
      <c r="C134" s="25">
        <f t="shared" si="36"/>
        <v>5.893909626719207E-3</v>
      </c>
      <c r="D134" s="26">
        <f t="shared" si="37"/>
        <v>10.789870530083373</v>
      </c>
      <c r="E134" s="26"/>
      <c r="F134">
        <v>10.794</v>
      </c>
      <c r="G134" s="25">
        <f t="shared" si="33"/>
        <v>-5.0961735689994847E-2</v>
      </c>
      <c r="H134" s="25"/>
      <c r="I134" s="25">
        <f t="shared" si="34"/>
        <v>-5.1324810079673933E-2</v>
      </c>
      <c r="J134">
        <v>9474.17</v>
      </c>
      <c r="K134">
        <v>9539.48</v>
      </c>
      <c r="L134" s="25">
        <f t="shared" si="38"/>
        <v>6.8934798510054129E-3</v>
      </c>
      <c r="M134">
        <f t="shared" ref="M134:M142" si="39">WEEKDAY(A134,2)</f>
        <v>2</v>
      </c>
    </row>
    <row r="135" spans="1:13" x14ac:dyDescent="0.25">
      <c r="A135" s="1">
        <v>42592</v>
      </c>
      <c r="B135">
        <v>10.220000000000001</v>
      </c>
      <c r="C135" s="25">
        <f t="shared" si="36"/>
        <v>-1.953125E-3</v>
      </c>
      <c r="D135" s="26">
        <f t="shared" si="37"/>
        <v>10.772094000930871</v>
      </c>
      <c r="E135" s="26"/>
      <c r="F135">
        <v>10.781000000000001</v>
      </c>
      <c r="G135" s="25">
        <f t="shared" si="33"/>
        <v>-5.1252245002982755E-2</v>
      </c>
      <c r="H135" s="25"/>
      <c r="I135" s="25">
        <f t="shared" si="34"/>
        <v>-5.2035989240330149E-2</v>
      </c>
      <c r="J135">
        <v>9539.48</v>
      </c>
      <c r="K135">
        <v>9520.1200000000008</v>
      </c>
      <c r="L135" s="25">
        <f t="shared" si="38"/>
        <v>-2.0294607253223962E-3</v>
      </c>
      <c r="M135">
        <f t="shared" si="39"/>
        <v>3</v>
      </c>
    </row>
    <row r="136" spans="1:13" x14ac:dyDescent="0.25">
      <c r="A136" s="1">
        <v>42593</v>
      </c>
      <c r="B136">
        <v>10.28</v>
      </c>
      <c r="C136" s="25">
        <f t="shared" si="36"/>
        <v>5.8708414872796766E-3</v>
      </c>
      <c r="D136" s="26">
        <f t="shared" si="37"/>
        <v>10.838698006957896</v>
      </c>
      <c r="E136" s="26"/>
      <c r="F136">
        <v>10.891</v>
      </c>
      <c r="G136" s="25">
        <f t="shared" si="33"/>
        <v>-5.1546597810847916E-2</v>
      </c>
      <c r="H136" s="25"/>
      <c r="I136" s="25">
        <f t="shared" si="34"/>
        <v>-5.6101368102102755E-2</v>
      </c>
      <c r="J136">
        <v>9520.1200000000008</v>
      </c>
      <c r="K136">
        <v>9571.07</v>
      </c>
      <c r="L136" s="25">
        <f t="shared" si="38"/>
        <v>5.3518232963449819E-3</v>
      </c>
      <c r="M136">
        <f t="shared" si="39"/>
        <v>4</v>
      </c>
    </row>
    <row r="137" spans="1:13" x14ac:dyDescent="0.25">
      <c r="A137" s="1">
        <v>42594</v>
      </c>
      <c r="B137">
        <v>10.54</v>
      </c>
      <c r="C137" s="25">
        <f t="shared" si="36"/>
        <v>2.5291828793774229E-2</v>
      </c>
      <c r="D137" s="26">
        <f t="shared" si="37"/>
        <v>11.110502511213479</v>
      </c>
      <c r="E137" s="26"/>
      <c r="F137">
        <v>11.180999999999999</v>
      </c>
      <c r="G137" s="25">
        <f t="shared" si="33"/>
        <v>-5.1348038546203401E-2</v>
      </c>
      <c r="H137" s="25"/>
      <c r="I137" s="25">
        <f t="shared" si="34"/>
        <v>-5.7329398086038874E-2</v>
      </c>
      <c r="J137">
        <v>9571.07</v>
      </c>
      <c r="K137">
        <v>9763.9699999999993</v>
      </c>
      <c r="L137" s="25">
        <f t="shared" si="38"/>
        <v>2.01544863844898E-2</v>
      </c>
      <c r="M137">
        <f t="shared" si="39"/>
        <v>5</v>
      </c>
    </row>
    <row r="138" spans="1:13" x14ac:dyDescent="0.25">
      <c r="A138" s="1">
        <v>42597</v>
      </c>
      <c r="B138">
        <v>10.9</v>
      </c>
      <c r="C138" s="25">
        <f t="shared" si="36"/>
        <v>3.4155597722960174E-2</v>
      </c>
      <c r="D138" s="26">
        <f t="shared" si="37"/>
        <v>11.483302464059189</v>
      </c>
      <c r="E138" s="26"/>
      <c r="F138">
        <v>11.496</v>
      </c>
      <c r="G138" s="25">
        <f t="shared" si="33"/>
        <v>-5.0795706712840505E-2</v>
      </c>
      <c r="H138" s="25"/>
      <c r="I138" s="25">
        <f t="shared" si="34"/>
        <v>-5.1844119693806534E-2</v>
      </c>
      <c r="J138">
        <v>9763.9699999999993</v>
      </c>
      <c r="K138">
        <v>10027.959999999999</v>
      </c>
      <c r="L138" s="25">
        <f t="shared" si="38"/>
        <v>2.7037158041247622E-2</v>
      </c>
      <c r="M138">
        <f t="shared" si="39"/>
        <v>1</v>
      </c>
    </row>
    <row r="139" spans="1:13" x14ac:dyDescent="0.25">
      <c r="A139" s="1">
        <v>42598</v>
      </c>
      <c r="B139">
        <v>10.8</v>
      </c>
      <c r="C139" s="25">
        <f t="shared" si="36"/>
        <v>-9.1743119266054496E-3</v>
      </c>
      <c r="D139" s="26">
        <f t="shared" si="37"/>
        <v>11.341110614721241</v>
      </c>
      <c r="E139" s="26"/>
      <c r="F139">
        <v>11.363</v>
      </c>
      <c r="G139" s="25">
        <f t="shared" si="33"/>
        <v>-4.7712312585934558E-2</v>
      </c>
      <c r="H139" s="25"/>
      <c r="I139" s="25">
        <f t="shared" si="34"/>
        <v>-4.954677461937862E-2</v>
      </c>
      <c r="J139">
        <v>10027.959999999999</v>
      </c>
      <c r="K139">
        <v>9892.85</v>
      </c>
      <c r="L139" s="25">
        <f t="shared" si="38"/>
        <v>-1.3473328573308851E-2</v>
      </c>
      <c r="M139">
        <f t="shared" si="39"/>
        <v>2</v>
      </c>
    </row>
    <row r="140" spans="1:13" x14ac:dyDescent="0.25">
      <c r="A140" s="1">
        <v>42599</v>
      </c>
      <c r="B140">
        <v>10.76</v>
      </c>
      <c r="C140" s="25">
        <f t="shared" si="36"/>
        <v>-3.7037037037037646E-3</v>
      </c>
      <c r="D140" s="26">
        <f t="shared" si="37"/>
        <v>11.361070339689775</v>
      </c>
      <c r="E140" s="26"/>
      <c r="F140">
        <v>11.398999999999999</v>
      </c>
      <c r="G140" s="25">
        <f t="shared" si="33"/>
        <v>-5.2906136633090184E-2</v>
      </c>
      <c r="H140" s="25"/>
      <c r="I140" s="25">
        <f t="shared" si="34"/>
        <v>-5.6057548907798904E-2</v>
      </c>
      <c r="J140">
        <v>9892.85</v>
      </c>
      <c r="K140">
        <v>9891.17</v>
      </c>
      <c r="L140" s="25">
        <f t="shared" si="38"/>
        <v>-1.6981961719830796E-4</v>
      </c>
      <c r="M140">
        <f t="shared" si="39"/>
        <v>3</v>
      </c>
    </row>
    <row r="141" spans="1:13" x14ac:dyDescent="0.25">
      <c r="A141" s="1">
        <v>42600</v>
      </c>
      <c r="B141">
        <v>10.74</v>
      </c>
      <c r="C141" s="25">
        <f t="shared" si="36"/>
        <v>-1.8587360594795044E-3</v>
      </c>
      <c r="D141" s="26">
        <f t="shared" si="37"/>
        <v>11.34258796279914</v>
      </c>
      <c r="E141" s="26"/>
      <c r="F141">
        <v>11.305</v>
      </c>
      <c r="G141" s="25">
        <f t="shared" si="33"/>
        <v>-5.3126144119444163E-2</v>
      </c>
      <c r="H141" s="25"/>
      <c r="I141" s="25">
        <f t="shared" si="34"/>
        <v>-4.9977885891198559E-2</v>
      </c>
      <c r="J141">
        <v>9891.17</v>
      </c>
      <c r="K141">
        <v>9842.2199999999993</v>
      </c>
      <c r="L141" s="25">
        <f t="shared" si="38"/>
        <v>-4.9488584262530333E-3</v>
      </c>
      <c r="M141">
        <f t="shared" si="39"/>
        <v>4</v>
      </c>
    </row>
    <row r="142" spans="1:13" x14ac:dyDescent="0.25">
      <c r="A142" s="1">
        <v>42601</v>
      </c>
      <c r="B142">
        <v>10.7</v>
      </c>
      <c r="C142" s="25">
        <f t="shared" si="36"/>
        <v>-3.7243947858474069E-3</v>
      </c>
      <c r="D142" s="26">
        <f t="shared" si="37"/>
        <v>11.329867687371346</v>
      </c>
      <c r="E142" s="26"/>
      <c r="F142">
        <v>11.35</v>
      </c>
      <c r="G142" s="25">
        <f t="shared" si="33"/>
        <v>-5.5593560732701053E-2</v>
      </c>
      <c r="H142" s="25"/>
      <c r="I142" s="25">
        <f t="shared" si="34"/>
        <v>-5.7268722466960353E-2</v>
      </c>
      <c r="J142">
        <v>9842.2199999999993</v>
      </c>
      <c r="K142">
        <v>9863.8700000000008</v>
      </c>
      <c r="L142" s="25">
        <f t="shared" si="38"/>
        <v>2.1997069766781507E-3</v>
      </c>
      <c r="M142">
        <f t="shared" si="39"/>
        <v>5</v>
      </c>
    </row>
    <row r="143" spans="1:13" x14ac:dyDescent="0.25">
      <c r="A143" s="1">
        <v>42604</v>
      </c>
      <c r="B143">
        <v>10.6</v>
      </c>
      <c r="C143" s="25">
        <f t="shared" si="36"/>
        <v>-9.3457943925233655E-3</v>
      </c>
      <c r="D143" s="26">
        <f t="shared" ref="D143:D158" si="40">+F142*(1+L143)</f>
        <v>11.293157198949295</v>
      </c>
      <c r="E143" s="26"/>
      <c r="F143">
        <v>11.215999999999999</v>
      </c>
      <c r="G143" s="25">
        <f t="shared" ref="G143:G154" si="41">+B143/D143-1</f>
        <v>-6.1378513265872736E-2</v>
      </c>
      <c r="H143" s="25"/>
      <c r="I143" s="25">
        <f t="shared" si="34"/>
        <v>-5.4921540656205359E-2</v>
      </c>
      <c r="J143">
        <v>9863.8700000000008</v>
      </c>
      <c r="K143">
        <v>9814.4699999999993</v>
      </c>
      <c r="L143" s="25">
        <f t="shared" ref="L143:L185" si="42">+K143/J143-1</f>
        <v>-5.0081763040268346E-3</v>
      </c>
      <c r="M143">
        <f t="shared" ref="M143:M167" si="43">WEEKDAY(A143,2)</f>
        <v>1</v>
      </c>
    </row>
    <row r="144" spans="1:13" x14ac:dyDescent="0.25">
      <c r="A144" s="1">
        <v>42605</v>
      </c>
      <c r="B144">
        <v>10.72</v>
      </c>
      <c r="C144" s="25">
        <f t="shared" si="36"/>
        <v>1.132075471698113E-2</v>
      </c>
      <c r="D144" s="26">
        <f t="shared" si="40"/>
        <v>11.250044083888382</v>
      </c>
      <c r="E144" s="26"/>
      <c r="F144">
        <v>11.260999999999999</v>
      </c>
      <c r="G144" s="25">
        <f t="shared" si="41"/>
        <v>-4.7114845056249854E-2</v>
      </c>
      <c r="H144" s="25"/>
      <c r="I144" s="25">
        <f t="shared" si="34"/>
        <v>-4.804191457241791E-2</v>
      </c>
      <c r="J144">
        <v>9814.4699999999993</v>
      </c>
      <c r="K144">
        <v>9844.26</v>
      </c>
      <c r="L144" s="25">
        <f t="shared" si="42"/>
        <v>3.035314184056892E-3</v>
      </c>
      <c r="M144">
        <f t="shared" si="43"/>
        <v>2</v>
      </c>
    </row>
    <row r="145" spans="1:13" x14ac:dyDescent="0.25">
      <c r="A145" s="1">
        <v>42606</v>
      </c>
      <c r="B145">
        <v>10.64</v>
      </c>
      <c r="C145" s="25">
        <f t="shared" si="36"/>
        <v>-7.4626865671642006E-3</v>
      </c>
      <c r="D145" s="26">
        <f t="shared" si="40"/>
        <v>11.208162550562459</v>
      </c>
      <c r="E145" s="26"/>
      <c r="F145">
        <v>11.260999999999999</v>
      </c>
      <c r="G145" s="25">
        <f t="shared" si="41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2"/>
        <v>-4.692074366178911E-3</v>
      </c>
      <c r="M145">
        <f t="shared" si="43"/>
        <v>3</v>
      </c>
    </row>
    <row r="146" spans="1:13" x14ac:dyDescent="0.25">
      <c r="A146" s="1">
        <v>42607</v>
      </c>
      <c r="B146">
        <v>10.62</v>
      </c>
      <c r="C146" s="25">
        <f t="shared" si="36"/>
        <v>-1.8796992481204811E-3</v>
      </c>
      <c r="D146" s="26">
        <f t="shared" si="40"/>
        <v>11.218889355760879</v>
      </c>
      <c r="E146" s="26"/>
      <c r="F146">
        <v>11.17</v>
      </c>
      <c r="G146" s="25">
        <f t="shared" si="41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2"/>
        <v>-3.7395119651114639E-3</v>
      </c>
      <c r="M146">
        <f t="shared" si="43"/>
        <v>4</v>
      </c>
    </row>
    <row r="147" spans="1:13" x14ac:dyDescent="0.25">
      <c r="A147" s="1">
        <v>42608</v>
      </c>
      <c r="B147">
        <v>10.58</v>
      </c>
      <c r="C147" s="25">
        <f t="shared" si="36"/>
        <v>-3.7664783427494575E-3</v>
      </c>
      <c r="D147" s="26">
        <f t="shared" si="40"/>
        <v>11.149425494010611</v>
      </c>
      <c r="E147" s="26"/>
      <c r="F147">
        <v>11.169</v>
      </c>
      <c r="G147" s="25">
        <f t="shared" si="41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2"/>
        <v>-1.8419432398736335E-3</v>
      </c>
      <c r="M147">
        <f t="shared" si="43"/>
        <v>5</v>
      </c>
    </row>
    <row r="148" spans="1:13" x14ac:dyDescent="0.25">
      <c r="A148" s="1">
        <v>42611</v>
      </c>
      <c r="B148">
        <v>10.52</v>
      </c>
      <c r="C148" s="25">
        <f t="shared" si="36"/>
        <v>-5.6710775047259521E-3</v>
      </c>
      <c r="D148" s="26">
        <f t="shared" si="40"/>
        <v>11.153249720581517</v>
      </c>
      <c r="E148" s="26"/>
      <c r="F148">
        <v>11.090999999999999</v>
      </c>
      <c r="G148" s="25">
        <f t="shared" si="41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2"/>
        <v>-1.4101781196600438E-3</v>
      </c>
      <c r="M148">
        <f t="shared" si="43"/>
        <v>1</v>
      </c>
    </row>
    <row r="149" spans="1:13" x14ac:dyDescent="0.25">
      <c r="A149" s="1">
        <v>42612</v>
      </c>
      <c r="B149">
        <v>10.56</v>
      </c>
      <c r="C149" s="25">
        <f t="shared" si="36"/>
        <v>3.8022813688214363E-3</v>
      </c>
      <c r="D149" s="26">
        <f t="shared" si="40"/>
        <v>11.138693861379219</v>
      </c>
      <c r="E149" s="26"/>
      <c r="F149">
        <v>11.145</v>
      </c>
      <c r="G149" s="25">
        <f t="shared" si="41"/>
        <v>-5.1953475746891797E-2</v>
      </c>
      <c r="H149" s="25"/>
      <c r="I149" s="25">
        <f t="shared" ref="I149:I154" si="44">+B149/F149-1</f>
        <v>-5.2489905787348468E-2</v>
      </c>
      <c r="J149">
        <v>9729.7099999999991</v>
      </c>
      <c r="K149">
        <v>9771.5499999999993</v>
      </c>
      <c r="L149" s="25">
        <f t="shared" si="42"/>
        <v>4.3002309421349416E-3</v>
      </c>
      <c r="M149">
        <f t="shared" si="43"/>
        <v>2</v>
      </c>
    </row>
    <row r="150" spans="1:13" x14ac:dyDescent="0.25">
      <c r="A150" s="1">
        <v>42613</v>
      </c>
      <c r="B150">
        <v>10.56</v>
      </c>
      <c r="C150" s="25">
        <f t="shared" si="36"/>
        <v>0</v>
      </c>
      <c r="D150" s="26">
        <f t="shared" si="40"/>
        <v>11.190097584313646</v>
      </c>
      <c r="E150" s="26"/>
      <c r="F150">
        <v>11.175000000000001</v>
      </c>
      <c r="G150" s="25">
        <f t="shared" si="41"/>
        <v>-5.6308497720066408E-2</v>
      </c>
      <c r="H150" s="25"/>
      <c r="I150" s="25">
        <f t="shared" si="44"/>
        <v>-5.5033557046979875E-2</v>
      </c>
      <c r="J150">
        <v>9771.5499999999993</v>
      </c>
      <c r="K150">
        <v>9811.09</v>
      </c>
      <c r="L150" s="25">
        <f t="shared" si="42"/>
        <v>4.0464409433509374E-3</v>
      </c>
      <c r="M150">
        <f t="shared" si="43"/>
        <v>3</v>
      </c>
    </row>
    <row r="151" spans="1:13" x14ac:dyDescent="0.25">
      <c r="A151" s="1">
        <v>42614</v>
      </c>
      <c r="B151">
        <v>10.54</v>
      </c>
      <c r="C151" s="25">
        <f t="shared" si="36"/>
        <v>-1.8939393939395588E-3</v>
      </c>
      <c r="D151" s="26">
        <f t="shared" si="40"/>
        <v>11.12549831364303</v>
      </c>
      <c r="E151" s="26"/>
      <c r="F151">
        <v>11.145</v>
      </c>
      <c r="G151" s="25">
        <f t="shared" si="41"/>
        <v>-5.2626704632640409E-2</v>
      </c>
      <c r="H151" s="25"/>
      <c r="I151" s="25">
        <f t="shared" si="44"/>
        <v>-5.4284432480933176E-2</v>
      </c>
      <c r="J151">
        <v>9811.09</v>
      </c>
      <c r="K151">
        <v>9767.6299999999992</v>
      </c>
      <c r="L151" s="25">
        <f t="shared" si="42"/>
        <v>-4.4296811057691343E-3</v>
      </c>
      <c r="M151">
        <f t="shared" si="43"/>
        <v>4</v>
      </c>
    </row>
    <row r="152" spans="1:13" x14ac:dyDescent="0.25">
      <c r="A152" s="1">
        <v>42615</v>
      </c>
      <c r="B152">
        <v>10.6</v>
      </c>
      <c r="C152" s="25">
        <f t="shared" si="36"/>
        <v>5.6925996204935103E-3</v>
      </c>
      <c r="D152" s="26">
        <f t="shared" si="40"/>
        <v>11.187160457552139</v>
      </c>
      <c r="E152" s="26"/>
      <c r="F152">
        <v>11.196</v>
      </c>
      <c r="G152" s="25">
        <f t="shared" si="41"/>
        <v>-5.2485209252162268E-2</v>
      </c>
      <c r="H152" s="25"/>
      <c r="I152" s="25">
        <f t="shared" si="44"/>
        <v>-5.3233297606287922E-2</v>
      </c>
      <c r="J152">
        <v>9767.6299999999992</v>
      </c>
      <c r="K152">
        <v>9804.58</v>
      </c>
      <c r="L152" s="25">
        <f t="shared" si="42"/>
        <v>3.7829033245526666E-3</v>
      </c>
      <c r="M152">
        <f t="shared" si="43"/>
        <v>5</v>
      </c>
    </row>
    <row r="153" spans="1:13" x14ac:dyDescent="0.25">
      <c r="A153" s="1">
        <v>42618</v>
      </c>
      <c r="B153">
        <v>10.68</v>
      </c>
      <c r="C153" s="25">
        <f t="shared" si="36"/>
        <v>7.547169811320753E-3</v>
      </c>
      <c r="D153" s="26">
        <f t="shared" si="40"/>
        <v>11.214636057842355</v>
      </c>
      <c r="E153" s="26"/>
      <c r="F153">
        <v>11.191000000000001</v>
      </c>
      <c r="G153" s="25">
        <f t="shared" si="41"/>
        <v>-4.7673063582699737E-2</v>
      </c>
      <c r="H153" s="25"/>
      <c r="I153" s="25">
        <f t="shared" si="44"/>
        <v>-4.5661692431418155E-2</v>
      </c>
      <c r="J153">
        <v>9804.58</v>
      </c>
      <c r="K153">
        <v>9820.9</v>
      </c>
      <c r="L153" s="25">
        <f t="shared" si="42"/>
        <v>1.6645282102853987E-3</v>
      </c>
      <c r="M153">
        <f t="shared" si="43"/>
        <v>1</v>
      </c>
    </row>
    <row r="154" spans="1:13" x14ac:dyDescent="0.25">
      <c r="A154" s="1">
        <v>42619</v>
      </c>
      <c r="B154">
        <v>10.72</v>
      </c>
      <c r="C154" s="25">
        <f t="shared" si="36"/>
        <v>3.7453183520599342E-3</v>
      </c>
      <c r="D154" s="26">
        <f t="shared" si="40"/>
        <v>11.207408923825719</v>
      </c>
      <c r="E154" s="26"/>
      <c r="F154">
        <v>11.241</v>
      </c>
      <c r="G154" s="25">
        <f t="shared" si="41"/>
        <v>-4.3489884873348483E-2</v>
      </c>
      <c r="H154" s="25"/>
      <c r="I154" s="25">
        <f t="shared" si="44"/>
        <v>-4.6348189662841266E-2</v>
      </c>
      <c r="J154">
        <v>9820.9</v>
      </c>
      <c r="K154">
        <v>9835.2999999999993</v>
      </c>
      <c r="L154" s="25">
        <f t="shared" si="42"/>
        <v>1.4662607296682673E-3</v>
      </c>
      <c r="M154">
        <f t="shared" si="43"/>
        <v>2</v>
      </c>
    </row>
    <row r="155" spans="1:13" x14ac:dyDescent="0.25">
      <c r="A155" s="1">
        <v>42620</v>
      </c>
      <c r="B155">
        <v>10.78</v>
      </c>
      <c r="C155" s="25">
        <f t="shared" si="36"/>
        <v>5.5970149253730117E-3</v>
      </c>
      <c r="D155" s="26">
        <f t="shared" si="40"/>
        <v>11.25334357874188</v>
      </c>
      <c r="E155" s="26"/>
      <c r="F155">
        <v>11.273999999999999</v>
      </c>
      <c r="G155" s="25">
        <f t="shared" ref="G155:G185" si="45">+B155/D155-1</f>
        <v>-4.2062483512549154E-2</v>
      </c>
      <c r="H155" s="25"/>
      <c r="I155" s="25">
        <f t="shared" ref="I155:I200" si="46">+B155/F155-1</f>
        <v>-4.3817633492992725E-2</v>
      </c>
      <c r="J155">
        <v>9835.2999999999993</v>
      </c>
      <c r="K155">
        <v>9846.1</v>
      </c>
      <c r="L155" s="25">
        <f t="shared" si="42"/>
        <v>1.0980854676523322E-3</v>
      </c>
      <c r="M155">
        <f t="shared" si="43"/>
        <v>3</v>
      </c>
    </row>
    <row r="156" spans="1:13" x14ac:dyDescent="0.25">
      <c r="A156" s="1">
        <v>42621</v>
      </c>
      <c r="B156">
        <v>10.82</v>
      </c>
      <c r="C156" s="25">
        <f t="shared" si="36"/>
        <v>3.7105751391466324E-3</v>
      </c>
      <c r="D156" s="26">
        <f t="shared" si="40"/>
        <v>11.272328268045213</v>
      </c>
      <c r="E156" s="26"/>
      <c r="F156">
        <v>11.260999999999999</v>
      </c>
      <c r="G156" s="25">
        <f t="shared" si="45"/>
        <v>-4.0127315075402126E-2</v>
      </c>
      <c r="H156" s="25"/>
      <c r="I156" s="25">
        <f t="shared" si="46"/>
        <v>-3.9161708551638252E-2</v>
      </c>
      <c r="J156">
        <v>9846.1</v>
      </c>
      <c r="K156">
        <v>9844.64</v>
      </c>
      <c r="L156" s="25">
        <f t="shared" si="42"/>
        <v>-1.4828206091765939E-4</v>
      </c>
      <c r="M156">
        <f t="shared" si="43"/>
        <v>4</v>
      </c>
    </row>
    <row r="157" spans="1:13" x14ac:dyDescent="0.25">
      <c r="A157" s="1">
        <v>42622</v>
      </c>
      <c r="B157">
        <v>10.76</v>
      </c>
      <c r="C157" s="25">
        <f t="shared" si="36"/>
        <v>-5.5452865064695711E-3</v>
      </c>
      <c r="D157" s="26">
        <f t="shared" si="40"/>
        <v>11.223366638089356</v>
      </c>
      <c r="E157" s="26"/>
      <c r="F157">
        <v>11.214</v>
      </c>
      <c r="G157" s="25">
        <f t="shared" si="45"/>
        <v>-4.1285886225689516E-2</v>
      </c>
      <c r="H157" s="25"/>
      <c r="I157" s="25">
        <f t="shared" si="46"/>
        <v>-4.0485107900838257E-2</v>
      </c>
      <c r="J157">
        <v>9844.64</v>
      </c>
      <c r="K157">
        <v>9811.74</v>
      </c>
      <c r="L157" s="25">
        <f t="shared" si="42"/>
        <v>-3.3419200702107243E-3</v>
      </c>
      <c r="M157">
        <f t="shared" si="43"/>
        <v>5</v>
      </c>
    </row>
    <row r="158" spans="1:13" x14ac:dyDescent="0.25">
      <c r="A158" s="1">
        <v>42625</v>
      </c>
      <c r="B158">
        <v>10.44</v>
      </c>
      <c r="C158" s="25">
        <f t="shared" si="36"/>
        <v>-2.9739776951672847E-2</v>
      </c>
      <c r="D158" s="26">
        <f t="shared" si="40"/>
        <v>11.051557271187376</v>
      </c>
      <c r="E158" s="26"/>
      <c r="F158">
        <v>11.012</v>
      </c>
      <c r="G158" s="25">
        <f t="shared" si="45"/>
        <v>-5.5336750847029825E-2</v>
      </c>
      <c r="H158" s="25"/>
      <c r="I158" s="25">
        <f t="shared" si="46"/>
        <v>-5.1943334544133801E-2</v>
      </c>
      <c r="J158">
        <v>9811.74</v>
      </c>
      <c r="K158">
        <v>9669.61</v>
      </c>
      <c r="L158" s="25">
        <f t="shared" si="42"/>
        <v>-1.4485707937633818E-2</v>
      </c>
      <c r="M158">
        <f t="shared" si="43"/>
        <v>1</v>
      </c>
    </row>
    <row r="159" spans="1:13" x14ac:dyDescent="0.25">
      <c r="A159" s="1">
        <v>42626</v>
      </c>
      <c r="B159">
        <v>10.46</v>
      </c>
      <c r="C159" s="25">
        <f t="shared" ref="C159:C177" si="47">B159/B158-1</f>
        <v>1.9157088122607746E-3</v>
      </c>
      <c r="D159" s="26">
        <f t="shared" ref="D159:D177" si="48">+F158*(1+L159)</f>
        <v>10.982937169130917</v>
      </c>
      <c r="E159" s="26"/>
      <c r="F159">
        <v>11.013</v>
      </c>
      <c r="G159" s="25">
        <f t="shared" si="45"/>
        <v>-4.7613599265659445E-2</v>
      </c>
      <c r="H159" s="25"/>
      <c r="I159" s="25">
        <f t="shared" si="46"/>
        <v>-5.0213384182329901E-2</v>
      </c>
      <c r="J159">
        <f>K159+25.52</f>
        <v>9669.61</v>
      </c>
      <c r="K159">
        <v>9644.09</v>
      </c>
      <c r="L159" s="25">
        <f t="shared" si="42"/>
        <v>-2.6391964101964982E-3</v>
      </c>
      <c r="M159">
        <f t="shared" si="43"/>
        <v>2</v>
      </c>
    </row>
    <row r="160" spans="1:13" x14ac:dyDescent="0.25">
      <c r="A160" s="1">
        <v>42627</v>
      </c>
      <c r="B160">
        <v>10.38</v>
      </c>
      <c r="C160" s="25">
        <f t="shared" si="47"/>
        <v>-7.6481835564053968E-3</v>
      </c>
      <c r="D160" s="26">
        <f t="shared" si="48"/>
        <v>10.914062068064483</v>
      </c>
      <c r="E160" s="26"/>
      <c r="F160">
        <v>10.888999999999999</v>
      </c>
      <c r="G160" s="25">
        <f t="shared" si="45"/>
        <v>-4.893339113648576E-2</v>
      </c>
      <c r="H160" s="25"/>
      <c r="I160" s="25">
        <f t="shared" si="46"/>
        <v>-4.6744420975296075E-2</v>
      </c>
      <c r="J160">
        <v>9644.09</v>
      </c>
      <c r="K160">
        <v>9557.4500000000007</v>
      </c>
      <c r="L160" s="25">
        <f t="shared" si="42"/>
        <v>-8.9837403010547545E-3</v>
      </c>
      <c r="M160">
        <f t="shared" si="43"/>
        <v>3</v>
      </c>
    </row>
    <row r="161" spans="1:13" x14ac:dyDescent="0.25">
      <c r="A161" s="1">
        <v>42628</v>
      </c>
      <c r="B161">
        <v>10.4</v>
      </c>
      <c r="C161" s="25">
        <f t="shared" si="47"/>
        <v>1.9267822736031004E-3</v>
      </c>
      <c r="D161" s="26">
        <f t="shared" si="48"/>
        <v>10.888999999999999</v>
      </c>
      <c r="E161" s="26"/>
      <c r="F161">
        <v>10.887</v>
      </c>
      <c r="G161" s="25">
        <f t="shared" si="45"/>
        <v>-4.490770502341801E-2</v>
      </c>
      <c r="H161" s="25"/>
      <c r="I161" s="25">
        <f t="shared" si="46"/>
        <v>-4.4732249471847174E-2</v>
      </c>
      <c r="J161">
        <v>9557.4500000000007</v>
      </c>
      <c r="K161">
        <v>9557.4500000000007</v>
      </c>
      <c r="L161" s="25">
        <f t="shared" si="42"/>
        <v>0</v>
      </c>
      <c r="M161">
        <f t="shared" si="43"/>
        <v>4</v>
      </c>
    </row>
    <row r="162" spans="1:13" x14ac:dyDescent="0.25">
      <c r="A162" s="1">
        <v>42632</v>
      </c>
      <c r="B162">
        <v>10.44</v>
      </c>
      <c r="C162" s="25">
        <f t="shared" si="47"/>
        <v>3.8461538461538325E-3</v>
      </c>
      <c r="D162" s="26">
        <f t="shared" si="48"/>
        <v>10.960222079111059</v>
      </c>
      <c r="E162" s="26"/>
      <c r="F162">
        <v>10.975</v>
      </c>
      <c r="G162" s="25">
        <f t="shared" si="45"/>
        <v>-4.7464556407350922E-2</v>
      </c>
      <c r="H162" s="25"/>
      <c r="I162" s="25">
        <f t="shared" si="46"/>
        <v>-4.8747152619589951E-2</v>
      </c>
      <c r="J162">
        <v>9557.4500000000007</v>
      </c>
      <c r="K162">
        <v>9621.73</v>
      </c>
      <c r="L162" s="25">
        <f t="shared" si="42"/>
        <v>6.725643346289889E-3</v>
      </c>
      <c r="M162">
        <f t="shared" si="43"/>
        <v>1</v>
      </c>
    </row>
    <row r="163" spans="1:13" x14ac:dyDescent="0.25">
      <c r="A163" s="1">
        <v>42633</v>
      </c>
      <c r="B163">
        <v>10.48</v>
      </c>
      <c r="C163" s="25">
        <f t="shared" si="47"/>
        <v>3.8314176245211051E-3</v>
      </c>
      <c r="D163" s="26">
        <f t="shared" si="48"/>
        <v>10.945457235860911</v>
      </c>
      <c r="E163" s="26"/>
      <c r="F163">
        <v>10.975</v>
      </c>
      <c r="G163" s="25">
        <f t="shared" si="45"/>
        <v>-4.2525152292032131E-2</v>
      </c>
      <c r="H163" s="25"/>
      <c r="I163" s="25">
        <f t="shared" si="46"/>
        <v>-4.5102505694760708E-2</v>
      </c>
      <c r="J163">
        <v>9621.73</v>
      </c>
      <c r="K163">
        <v>9595.83</v>
      </c>
      <c r="L163" s="25">
        <f t="shared" si="42"/>
        <v>-2.691823611762123E-3</v>
      </c>
      <c r="M163">
        <f t="shared" si="43"/>
        <v>2</v>
      </c>
    </row>
    <row r="164" spans="1:13" x14ac:dyDescent="0.25">
      <c r="A164" s="1">
        <v>42634</v>
      </c>
      <c r="B164">
        <v>10.5</v>
      </c>
      <c r="C164" s="25">
        <f t="shared" si="47"/>
        <v>1.9083969465647499E-3</v>
      </c>
      <c r="D164" s="26">
        <f t="shared" si="48"/>
        <v>10.991549714824043</v>
      </c>
      <c r="E164" s="26"/>
      <c r="F164">
        <v>10.968</v>
      </c>
      <c r="G164" s="25">
        <f t="shared" si="45"/>
        <v>-4.4720692493534497E-2</v>
      </c>
      <c r="H164" s="25"/>
      <c r="I164" s="25">
        <f t="shared" si="46"/>
        <v>-4.2669584245076608E-2</v>
      </c>
      <c r="J164">
        <v>9595.83</v>
      </c>
      <c r="K164">
        <v>9610.2999999999993</v>
      </c>
      <c r="L164" s="25">
        <f t="shared" si="42"/>
        <v>1.5079466810061781E-3</v>
      </c>
      <c r="M164">
        <f t="shared" si="43"/>
        <v>3</v>
      </c>
    </row>
    <row r="165" spans="1:13" x14ac:dyDescent="0.25">
      <c r="A165" s="1">
        <v>42635</v>
      </c>
      <c r="B165">
        <v>10.58</v>
      </c>
      <c r="C165" s="25">
        <f t="shared" si="47"/>
        <v>7.6190476190476364E-3</v>
      </c>
      <c r="D165" s="26">
        <f t="shared" si="48"/>
        <v>11.04597194260325</v>
      </c>
      <c r="E165" s="26"/>
      <c r="F165">
        <v>11.083</v>
      </c>
      <c r="G165" s="25">
        <f t="shared" si="45"/>
        <v>-4.2184784193235347E-2</v>
      </c>
      <c r="H165" s="25"/>
      <c r="I165" s="25">
        <f t="shared" si="46"/>
        <v>-4.5384823603717428E-2</v>
      </c>
      <c r="J165">
        <v>9610.2999999999993</v>
      </c>
      <c r="K165">
        <v>9678.6200000000008</v>
      </c>
      <c r="L165" s="25">
        <f t="shared" si="42"/>
        <v>7.1090392599608698E-3</v>
      </c>
      <c r="M165">
        <f t="shared" si="43"/>
        <v>4</v>
      </c>
    </row>
    <row r="166" spans="1:13" x14ac:dyDescent="0.25">
      <c r="A166" s="1">
        <v>42636</v>
      </c>
      <c r="B166">
        <v>10.48</v>
      </c>
      <c r="C166" s="25">
        <f t="shared" si="47"/>
        <v>-9.4517958412098091E-3</v>
      </c>
      <c r="D166" s="26">
        <f t="shared" si="48"/>
        <v>11.060888094583731</v>
      </c>
      <c r="E166" s="26"/>
      <c r="F166">
        <v>11.034000000000001</v>
      </c>
      <c r="G166" s="25">
        <f t="shared" si="45"/>
        <v>-5.2517310510372006E-2</v>
      </c>
      <c r="H166" s="25"/>
      <c r="I166" s="25">
        <f t="shared" si="46"/>
        <v>-5.0208446619539604E-2</v>
      </c>
      <c r="J166">
        <v>9678.6200000000008</v>
      </c>
      <c r="K166">
        <v>9659.31</v>
      </c>
      <c r="L166" s="25">
        <f t="shared" si="42"/>
        <v>-1.9951191388856149E-3</v>
      </c>
      <c r="M166">
        <f t="shared" si="43"/>
        <v>5</v>
      </c>
    </row>
    <row r="167" spans="1:13" x14ac:dyDescent="0.25">
      <c r="A167" s="1">
        <v>42639</v>
      </c>
      <c r="B167">
        <v>10.34</v>
      </c>
      <c r="C167" s="25">
        <f t="shared" si="47"/>
        <v>-1.3358778625954248E-2</v>
      </c>
      <c r="D167" s="26">
        <f t="shared" si="48"/>
        <v>10.892466847010812</v>
      </c>
      <c r="E167" s="26"/>
      <c r="F167">
        <v>10.888</v>
      </c>
      <c r="G167" s="25">
        <f t="shared" si="45"/>
        <v>-5.0720085245191671E-2</v>
      </c>
      <c r="H167" s="25"/>
      <c r="I167" s="25">
        <f t="shared" si="46"/>
        <v>-5.0330639235856012E-2</v>
      </c>
      <c r="J167">
        <v>9659.31</v>
      </c>
      <c r="K167">
        <v>9535.41</v>
      </c>
      <c r="L167" s="25">
        <f t="shared" si="42"/>
        <v>-1.2827003171033913E-2</v>
      </c>
      <c r="M167">
        <f t="shared" si="43"/>
        <v>1</v>
      </c>
    </row>
    <row r="168" spans="1:13" x14ac:dyDescent="0.25">
      <c r="A168" s="1">
        <v>42640</v>
      </c>
      <c r="B168">
        <v>10.4</v>
      </c>
      <c r="C168" s="25">
        <f t="shared" si="47"/>
        <v>5.8027079303675233E-3</v>
      </c>
      <c r="D168" s="26">
        <f t="shared" si="48"/>
        <v>10.94021676257235</v>
      </c>
      <c r="E168" s="26"/>
      <c r="F168">
        <v>11.067</v>
      </c>
      <c r="G168" s="25">
        <f t="shared" si="45"/>
        <v>-4.9378981632291707E-2</v>
      </c>
      <c r="H168" s="25"/>
      <c r="I168" s="25">
        <f t="shared" si="46"/>
        <v>-6.0269268997921732E-2</v>
      </c>
      <c r="J168">
        <v>9535.41</v>
      </c>
      <c r="K168">
        <v>9581.14</v>
      </c>
      <c r="L168" s="25">
        <f t="shared" si="42"/>
        <v>4.7958084654986521E-3</v>
      </c>
      <c r="M168">
        <f t="shared" ref="M168:M178" si="49">WEEKDAY(A168,2)</f>
        <v>2</v>
      </c>
    </row>
    <row r="169" spans="1:13" x14ac:dyDescent="0.25">
      <c r="A169" s="1">
        <v>42641</v>
      </c>
      <c r="B169">
        <v>10.42</v>
      </c>
      <c r="C169" s="25">
        <f t="shared" si="47"/>
        <v>1.9230769230769162E-3</v>
      </c>
      <c r="D169" s="26">
        <f t="shared" si="48"/>
        <v>11.012653403457209</v>
      </c>
      <c r="E169" s="26"/>
      <c r="F169">
        <v>11.006</v>
      </c>
      <c r="G169" s="25">
        <f t="shared" si="45"/>
        <v>-5.3815677452552668E-2</v>
      </c>
      <c r="H169" s="25"/>
      <c r="I169" s="25">
        <f t="shared" si="46"/>
        <v>-5.3243685262584051E-2</v>
      </c>
      <c r="J169">
        <v>9581.14</v>
      </c>
      <c r="K169">
        <v>9534.09</v>
      </c>
      <c r="L169" s="25">
        <f t="shared" si="42"/>
        <v>-4.9106891246760709E-3</v>
      </c>
      <c r="M169">
        <f t="shared" si="49"/>
        <v>3</v>
      </c>
    </row>
    <row r="170" spans="1:13" x14ac:dyDescent="0.25">
      <c r="A170" s="1">
        <v>42642</v>
      </c>
      <c r="B170">
        <v>10.5</v>
      </c>
      <c r="C170" s="25">
        <f t="shared" si="47"/>
        <v>7.6775431861804133E-3</v>
      </c>
      <c r="D170" s="26">
        <f t="shared" si="48"/>
        <v>11.058443660590576</v>
      </c>
      <c r="E170" s="26"/>
      <c r="F170">
        <v>11.054</v>
      </c>
      <c r="G170" s="25">
        <f t="shared" si="45"/>
        <v>-5.0499299696278643E-2</v>
      </c>
      <c r="H170" s="25"/>
      <c r="I170" s="25">
        <f t="shared" si="46"/>
        <v>-5.0117604487063483E-2</v>
      </c>
      <c r="J170">
        <v>9534.09</v>
      </c>
      <c r="K170">
        <v>9579.52</v>
      </c>
      <c r="L170" s="25">
        <f t="shared" si="42"/>
        <v>4.7650064138267112E-3</v>
      </c>
      <c r="M170">
        <f t="shared" si="49"/>
        <v>4</v>
      </c>
    </row>
    <row r="171" spans="1:13" x14ac:dyDescent="0.25">
      <c r="A171" s="1">
        <v>42643</v>
      </c>
      <c r="B171">
        <v>10.42</v>
      </c>
      <c r="C171" s="25">
        <f t="shared" si="47"/>
        <v>-7.6190476190476364E-3</v>
      </c>
      <c r="D171" s="26">
        <f t="shared" si="48"/>
        <v>11.076166803764698</v>
      </c>
      <c r="E171" s="26"/>
      <c r="F171">
        <v>11.063000000000001</v>
      </c>
      <c r="G171" s="25">
        <f t="shared" si="45"/>
        <v>-5.9241325576793624E-2</v>
      </c>
      <c r="H171" s="25"/>
      <c r="I171" s="25">
        <f t="shared" si="46"/>
        <v>-5.8121666817319007E-2</v>
      </c>
      <c r="J171">
        <v>9579.52</v>
      </c>
      <c r="K171">
        <v>9598.73</v>
      </c>
      <c r="L171" s="25">
        <f t="shared" si="42"/>
        <v>2.0053196819882491E-3</v>
      </c>
      <c r="M171">
        <f t="shared" si="49"/>
        <v>5</v>
      </c>
    </row>
    <row r="172" spans="1:13" x14ac:dyDescent="0.25">
      <c r="A172" s="1">
        <v>42646</v>
      </c>
      <c r="B172">
        <v>10.44</v>
      </c>
      <c r="C172" s="25">
        <f t="shared" si="47"/>
        <v>1.9193857965451588E-3</v>
      </c>
      <c r="D172" s="26">
        <f t="shared" si="48"/>
        <v>11.063000000000001</v>
      </c>
      <c r="E172" s="26"/>
      <c r="F172">
        <v>11.061999999999999</v>
      </c>
      <c r="G172" s="25">
        <f t="shared" si="45"/>
        <v>-5.631383892253472E-2</v>
      </c>
      <c r="H172" s="25"/>
      <c r="I172" s="25">
        <f t="shared" si="46"/>
        <v>-5.6228530103055507E-2</v>
      </c>
      <c r="J172">
        <v>9598.73</v>
      </c>
      <c r="K172">
        <v>9598.73</v>
      </c>
      <c r="L172" s="25">
        <f t="shared" si="42"/>
        <v>0</v>
      </c>
      <c r="M172">
        <f t="shared" si="49"/>
        <v>1</v>
      </c>
    </row>
    <row r="173" spans="1:13" x14ac:dyDescent="0.25">
      <c r="A173" s="1">
        <v>42647</v>
      </c>
      <c r="B173">
        <v>10.48</v>
      </c>
      <c r="C173" s="25">
        <f t="shared" si="47"/>
        <v>3.8314176245211051E-3</v>
      </c>
      <c r="D173" s="26">
        <f t="shared" si="48"/>
        <v>11.061999999999999</v>
      </c>
      <c r="E173" s="26"/>
      <c r="F173">
        <v>11.061999999999999</v>
      </c>
      <c r="G173" s="25">
        <f t="shared" si="45"/>
        <v>-5.2612547459772063E-2</v>
      </c>
      <c r="H173" s="25"/>
      <c r="I173" s="25">
        <f t="shared" si="46"/>
        <v>-5.2612547459772063E-2</v>
      </c>
      <c r="J173">
        <v>9598.73</v>
      </c>
      <c r="K173">
        <v>9598.73</v>
      </c>
      <c r="L173" s="25">
        <f t="shared" si="42"/>
        <v>0</v>
      </c>
      <c r="M173">
        <f t="shared" si="49"/>
        <v>2</v>
      </c>
    </row>
    <row r="174" spans="1:13" x14ac:dyDescent="0.25">
      <c r="A174" s="1">
        <v>42648</v>
      </c>
      <c r="B174">
        <v>10.5</v>
      </c>
      <c r="C174" s="25">
        <f t="shared" si="47"/>
        <v>1.9083969465647499E-3</v>
      </c>
      <c r="D174" s="26">
        <f t="shared" si="48"/>
        <v>11.061999999999999</v>
      </c>
      <c r="E174" s="26"/>
      <c r="F174">
        <v>11.063000000000001</v>
      </c>
      <c r="G174" s="25">
        <f t="shared" si="45"/>
        <v>-5.0804556138130508E-2</v>
      </c>
      <c r="H174" s="25"/>
      <c r="I174" s="25">
        <f t="shared" si="46"/>
        <v>-5.0890355238181417E-2</v>
      </c>
      <c r="J174">
        <v>9598.73</v>
      </c>
      <c r="K174">
        <v>9598.73</v>
      </c>
      <c r="L174" s="25">
        <f t="shared" si="42"/>
        <v>0</v>
      </c>
      <c r="M174">
        <f t="shared" si="49"/>
        <v>3</v>
      </c>
    </row>
    <row r="175" spans="1:13" x14ac:dyDescent="0.25">
      <c r="A175" s="1">
        <v>42649</v>
      </c>
      <c r="B175">
        <v>10.58</v>
      </c>
      <c r="C175" s="25">
        <f t="shared" si="47"/>
        <v>7.6190476190476364E-3</v>
      </c>
      <c r="D175" s="26">
        <f t="shared" si="48"/>
        <v>11.063000000000001</v>
      </c>
      <c r="E175" s="26"/>
      <c r="F175">
        <v>11.061999999999999</v>
      </c>
      <c r="G175" s="25">
        <f t="shared" si="45"/>
        <v>-4.3659043659043717E-2</v>
      </c>
      <c r="H175" s="25"/>
      <c r="I175" s="25">
        <f t="shared" si="46"/>
        <v>-4.3572590851563842E-2</v>
      </c>
      <c r="J175">
        <v>9598.73</v>
      </c>
      <c r="K175">
        <v>9598.73</v>
      </c>
      <c r="L175" s="25">
        <f t="shared" si="42"/>
        <v>0</v>
      </c>
      <c r="M175">
        <f t="shared" si="49"/>
        <v>4</v>
      </c>
    </row>
    <row r="176" spans="1:13" x14ac:dyDescent="0.25">
      <c r="A176" s="1">
        <v>42650</v>
      </c>
      <c r="B176">
        <v>10.58</v>
      </c>
      <c r="C176" s="25">
        <f t="shared" si="47"/>
        <v>0</v>
      </c>
      <c r="D176" s="26">
        <f t="shared" si="48"/>
        <v>11.061999999999999</v>
      </c>
      <c r="E176" s="26"/>
      <c r="F176">
        <v>11.063000000000001</v>
      </c>
      <c r="G176" s="25">
        <f t="shared" si="45"/>
        <v>-4.3572590851563842E-2</v>
      </c>
      <c r="H176" s="25"/>
      <c r="I176" s="25">
        <f t="shared" si="46"/>
        <v>-4.3659043659043717E-2</v>
      </c>
      <c r="J176">
        <v>9598.73</v>
      </c>
      <c r="K176">
        <v>9598.73</v>
      </c>
      <c r="L176" s="25">
        <f t="shared" si="42"/>
        <v>0</v>
      </c>
      <c r="M176">
        <f t="shared" si="49"/>
        <v>5</v>
      </c>
    </row>
    <row r="177" spans="1:13" x14ac:dyDescent="0.25">
      <c r="A177" s="1">
        <v>42653</v>
      </c>
      <c r="B177">
        <v>10.58</v>
      </c>
      <c r="C177" s="25">
        <f t="shared" si="47"/>
        <v>0</v>
      </c>
      <c r="D177" s="26">
        <f t="shared" si="48"/>
        <v>11.170648011768224</v>
      </c>
      <c r="E177" s="26"/>
      <c r="F177">
        <v>11.17</v>
      </c>
      <c r="G177" s="25">
        <f t="shared" si="45"/>
        <v>-5.2874999834027436E-2</v>
      </c>
      <c r="H177" s="25"/>
      <c r="I177" s="25">
        <f t="shared" si="46"/>
        <v>-5.2820053715308846E-2</v>
      </c>
      <c r="J177">
        <v>9598.73</v>
      </c>
      <c r="K177">
        <v>9692.1299999999992</v>
      </c>
      <c r="L177" s="25">
        <f t="shared" si="42"/>
        <v>9.7304539246336752E-3</v>
      </c>
      <c r="M177">
        <f t="shared" si="49"/>
        <v>1</v>
      </c>
    </row>
    <row r="178" spans="1:13" x14ac:dyDescent="0.25">
      <c r="A178" s="1">
        <v>42654</v>
      </c>
      <c r="B178">
        <v>10.56</v>
      </c>
      <c r="C178" s="25">
        <f t="shared" ref="C178:C215" si="50">B178/B177-1</f>
        <v>-1.890359168241873E-3</v>
      </c>
      <c r="D178" s="26">
        <f t="shared" ref="D178:D208" si="51">+F177*(1+L178)</f>
        <v>11.188324454995962</v>
      </c>
      <c r="E178" s="26"/>
      <c r="F178">
        <v>11.135</v>
      </c>
      <c r="G178" s="25">
        <f t="shared" si="45"/>
        <v>-5.6158941182242295E-2</v>
      </c>
      <c r="H178" s="25"/>
      <c r="I178" s="25">
        <f t="shared" si="46"/>
        <v>-5.1638976201167419E-2</v>
      </c>
      <c r="J178">
        <v>9692.1299999999992</v>
      </c>
      <c r="K178">
        <v>9708.0300000000007</v>
      </c>
      <c r="L178" s="25">
        <f t="shared" si="42"/>
        <v>1.6405062664246461E-3</v>
      </c>
      <c r="M178">
        <f t="shared" si="49"/>
        <v>2</v>
      </c>
    </row>
    <row r="179" spans="1:13" x14ac:dyDescent="0.25">
      <c r="A179" s="1">
        <v>42655</v>
      </c>
      <c r="B179">
        <v>10.48</v>
      </c>
      <c r="C179" s="25">
        <f t="shared" si="50"/>
        <v>-7.575757575757569E-3</v>
      </c>
      <c r="D179" s="26">
        <f t="shared" si="51"/>
        <v>11.103308704237625</v>
      </c>
      <c r="E179" s="26"/>
      <c r="F179">
        <v>11.18</v>
      </c>
      <c r="G179" s="25">
        <f t="shared" si="45"/>
        <v>-5.6137203858858342E-2</v>
      </c>
      <c r="H179" s="25"/>
      <c r="I179" s="25">
        <f t="shared" si="46"/>
        <v>-6.2611806797853276E-2</v>
      </c>
      <c r="J179">
        <v>9708.0300000000007</v>
      </c>
      <c r="K179">
        <v>9680.4</v>
      </c>
      <c r="L179" s="25">
        <f t="shared" si="42"/>
        <v>-2.8460975089694696E-3</v>
      </c>
      <c r="M179">
        <f t="shared" ref="M179:M211" si="52">WEEKDAY(A179,2)</f>
        <v>3</v>
      </c>
    </row>
    <row r="180" spans="1:13" x14ac:dyDescent="0.25">
      <c r="A180" s="1">
        <v>42656</v>
      </c>
      <c r="B180">
        <v>10.46</v>
      </c>
      <c r="C180" s="25">
        <f t="shared" si="50"/>
        <v>-1.9083969465648609E-3</v>
      </c>
      <c r="D180" s="26">
        <f t="shared" si="51"/>
        <v>11.176073302756084</v>
      </c>
      <c r="E180" s="26"/>
      <c r="F180">
        <v>11.167</v>
      </c>
      <c r="G180" s="25">
        <f t="shared" si="45"/>
        <v>-6.407199410364417E-2</v>
      </c>
      <c r="H180" s="25"/>
      <c r="I180" s="25">
        <f t="shared" si="46"/>
        <v>-6.3311542939016641E-2</v>
      </c>
      <c r="J180">
        <v>9680.4</v>
      </c>
      <c r="K180">
        <v>9677</v>
      </c>
      <c r="L180" s="25">
        <f t="shared" si="42"/>
        <v>-3.512251559852908E-4</v>
      </c>
      <c r="M180">
        <f t="shared" si="52"/>
        <v>4</v>
      </c>
    </row>
    <row r="181" spans="1:13" x14ac:dyDescent="0.25">
      <c r="A181" s="1">
        <v>42657</v>
      </c>
      <c r="B181">
        <v>10.54</v>
      </c>
      <c r="C181" s="25">
        <f t="shared" si="50"/>
        <v>7.6481835564052858E-3</v>
      </c>
      <c r="D181" s="26">
        <f t="shared" si="51"/>
        <v>11.197107164410458</v>
      </c>
      <c r="E181" s="26"/>
      <c r="F181">
        <v>11.22</v>
      </c>
      <c r="G181" s="25">
        <f t="shared" si="45"/>
        <v>-5.8685440334004024E-2</v>
      </c>
      <c r="H181" s="25"/>
      <c r="I181" s="25">
        <f t="shared" si="46"/>
        <v>-6.0606060606060774E-2</v>
      </c>
      <c r="J181">
        <v>9677</v>
      </c>
      <c r="K181">
        <v>9703.09</v>
      </c>
      <c r="L181" s="25">
        <f t="shared" si="42"/>
        <v>2.6960834969516068E-3</v>
      </c>
      <c r="M181">
        <f t="shared" si="52"/>
        <v>5</v>
      </c>
    </row>
    <row r="182" spans="1:13" x14ac:dyDescent="0.25">
      <c r="A182" s="1">
        <v>42660</v>
      </c>
      <c r="B182">
        <v>10.46</v>
      </c>
      <c r="C182" s="25">
        <f t="shared" si="50"/>
        <v>-7.5901328273243474E-3</v>
      </c>
      <c r="D182" s="26">
        <f t="shared" si="51"/>
        <v>11.137692240306954</v>
      </c>
      <c r="E182" s="26"/>
      <c r="F182">
        <v>11.101000000000001</v>
      </c>
      <c r="G182" s="25">
        <f t="shared" si="45"/>
        <v>-6.084673787756556E-2</v>
      </c>
      <c r="H182" s="25"/>
      <c r="I182" s="25">
        <f t="shared" si="46"/>
        <v>-5.7742545716602089E-2</v>
      </c>
      <c r="J182">
        <v>9703.09</v>
      </c>
      <c r="K182">
        <v>9631.91</v>
      </c>
      <c r="L182" s="25">
        <f t="shared" si="42"/>
        <v>-7.3358074592733136E-3</v>
      </c>
      <c r="M182">
        <f t="shared" si="52"/>
        <v>1</v>
      </c>
    </row>
    <row r="183" spans="1:13" x14ac:dyDescent="0.25">
      <c r="A183" s="1">
        <v>42661</v>
      </c>
      <c r="B183">
        <v>10.62</v>
      </c>
      <c r="C183" s="25">
        <f t="shared" si="50"/>
        <v>1.5296367112810572E-2</v>
      </c>
      <c r="D183" s="26">
        <f t="shared" si="51"/>
        <v>11.246782663043987</v>
      </c>
      <c r="E183" s="26"/>
      <c r="F183">
        <v>11.257999999999999</v>
      </c>
      <c r="G183" s="25">
        <f t="shared" si="45"/>
        <v>-5.5729952451517129E-2</v>
      </c>
      <c r="H183" s="25"/>
      <c r="I183" s="25">
        <f t="shared" si="46"/>
        <v>-5.6670811867116755E-2</v>
      </c>
      <c r="J183">
        <v>9631.91</v>
      </c>
      <c r="K183">
        <v>9758.4</v>
      </c>
      <c r="L183" s="25">
        <f t="shared" si="42"/>
        <v>1.3132390148994366E-2</v>
      </c>
      <c r="M183">
        <f t="shared" si="52"/>
        <v>2</v>
      </c>
    </row>
    <row r="184" spans="1:13" x14ac:dyDescent="0.25">
      <c r="A184" s="1">
        <v>42662</v>
      </c>
      <c r="B184">
        <v>10.56</v>
      </c>
      <c r="C184" s="25">
        <f t="shared" si="50"/>
        <v>-5.6497175141241307E-3</v>
      </c>
      <c r="D184" s="26">
        <f t="shared" si="51"/>
        <v>11.246036413756354</v>
      </c>
      <c r="E184" s="26"/>
      <c r="F184">
        <v>11.241</v>
      </c>
      <c r="G184" s="25">
        <f t="shared" si="45"/>
        <v>-6.1002506884752838E-2</v>
      </c>
      <c r="H184" s="25"/>
      <c r="I184" s="25">
        <f t="shared" si="46"/>
        <v>-6.0581798772351148E-2</v>
      </c>
      <c r="J184">
        <v>9758.4</v>
      </c>
      <c r="K184">
        <v>9748.0300000000007</v>
      </c>
      <c r="L184" s="25">
        <f t="shared" si="42"/>
        <v>-1.0626742088866159E-3</v>
      </c>
      <c r="M184">
        <f t="shared" si="52"/>
        <v>3</v>
      </c>
    </row>
    <row r="185" spans="1:13" x14ac:dyDescent="0.25">
      <c r="A185" s="1">
        <v>42663</v>
      </c>
      <c r="B185">
        <v>10.58</v>
      </c>
      <c r="C185" s="25">
        <f t="shared" si="50"/>
        <v>1.8939393939394478E-3</v>
      </c>
      <c r="D185" s="26">
        <f t="shared" si="51"/>
        <v>11.254745620397147</v>
      </c>
      <c r="E185" s="26"/>
      <c r="F185">
        <v>11.256</v>
      </c>
      <c r="G185" s="25">
        <f t="shared" si="45"/>
        <v>-5.9952098710635893E-2</v>
      </c>
      <c r="H185" s="25"/>
      <c r="I185" s="25">
        <f t="shared" si="46"/>
        <v>-6.0056858564321303E-2</v>
      </c>
      <c r="J185">
        <v>9748.0300000000007</v>
      </c>
      <c r="K185">
        <v>9759.9500000000007</v>
      </c>
      <c r="L185" s="25">
        <f t="shared" si="42"/>
        <v>1.22281117312939E-3</v>
      </c>
      <c r="M185">
        <f t="shared" si="52"/>
        <v>4</v>
      </c>
    </row>
    <row r="186" spans="1:13" x14ac:dyDescent="0.25">
      <c r="A186" s="1">
        <v>42664</v>
      </c>
      <c r="B186">
        <v>10.58</v>
      </c>
      <c r="C186" s="25">
        <f t="shared" si="50"/>
        <v>0</v>
      </c>
      <c r="D186" s="26">
        <f t="shared" si="51"/>
        <v>11.337675615141471</v>
      </c>
      <c r="E186" s="26"/>
      <c r="G186" s="25">
        <f>+B186/D186-1</f>
        <v>-6.6828126051656889E-2</v>
      </c>
      <c r="H186" s="25"/>
      <c r="I186" s="25"/>
      <c r="J186">
        <v>9759.9500000000007</v>
      </c>
      <c r="K186">
        <v>9830.77</v>
      </c>
      <c r="L186" s="25">
        <f t="shared" ref="L186:L272" si="53">+K186/J186-1</f>
        <v>7.2561847140610869E-3</v>
      </c>
      <c r="M186">
        <f t="shared" si="52"/>
        <v>5</v>
      </c>
    </row>
    <row r="187" spans="1:13" x14ac:dyDescent="0.25">
      <c r="A187" s="1">
        <v>42667</v>
      </c>
      <c r="B187">
        <v>10.76</v>
      </c>
      <c r="C187" s="25">
        <f t="shared" si="50"/>
        <v>1.7013232514177634E-2</v>
      </c>
      <c r="D187" s="26"/>
      <c r="E187" s="26"/>
      <c r="F187">
        <v>11.396000000000001</v>
      </c>
      <c r="G187" s="25"/>
      <c r="H187" s="25"/>
      <c r="I187" s="25">
        <f t="shared" si="46"/>
        <v>-5.580905580905593E-2</v>
      </c>
      <c r="J187">
        <v>9830.77</v>
      </c>
      <c r="K187">
        <v>9940.57</v>
      </c>
      <c r="L187" s="25">
        <f t="shared" si="53"/>
        <v>1.1169013210562184E-2</v>
      </c>
      <c r="M187">
        <f t="shared" si="52"/>
        <v>1</v>
      </c>
    </row>
    <row r="188" spans="1:13" x14ac:dyDescent="0.25">
      <c r="A188" s="1">
        <v>42668</v>
      </c>
      <c r="B188">
        <v>10.72</v>
      </c>
      <c r="C188" s="25">
        <f t="shared" si="50"/>
        <v>-3.7174721189590088E-3</v>
      </c>
      <c r="D188" s="26">
        <f t="shared" si="51"/>
        <v>11.373576159113613</v>
      </c>
      <c r="E188" s="26"/>
      <c r="F188">
        <v>11.371</v>
      </c>
      <c r="G188" s="25">
        <f t="shared" ref="G188:G231" si="54">+B188/D188-1</f>
        <v>-5.7464437743260155E-2</v>
      </c>
      <c r="H188" s="25"/>
      <c r="I188" s="25">
        <f t="shared" si="46"/>
        <v>-5.7250901415882516E-2</v>
      </c>
      <c r="J188">
        <v>9940.57</v>
      </c>
      <c r="K188">
        <v>9921.01</v>
      </c>
      <c r="L188" s="25">
        <f t="shared" si="53"/>
        <v>-1.967694005474474E-3</v>
      </c>
      <c r="M188">
        <f t="shared" si="52"/>
        <v>2</v>
      </c>
    </row>
    <row r="189" spans="1:13" x14ac:dyDescent="0.25">
      <c r="A189" s="1">
        <v>42669</v>
      </c>
      <c r="B189">
        <v>10.64</v>
      </c>
      <c r="C189" s="25">
        <f t="shared" si="50"/>
        <v>-7.4626865671642006E-3</v>
      </c>
      <c r="D189" s="26">
        <f t="shared" si="51"/>
        <v>11.307044636584379</v>
      </c>
      <c r="E189" s="26"/>
      <c r="F189">
        <v>11.311</v>
      </c>
      <c r="G189" s="25">
        <f t="shared" si="54"/>
        <v>-5.8993720996389332E-2</v>
      </c>
      <c r="H189" s="25"/>
      <c r="I189" s="25">
        <f t="shared" si="46"/>
        <v>-5.9322783131464885E-2</v>
      </c>
      <c r="J189">
        <v>9921.01</v>
      </c>
      <c r="K189">
        <v>9865.2099999999991</v>
      </c>
      <c r="L189" s="25">
        <f t="shared" si="53"/>
        <v>-5.624427351650807E-3</v>
      </c>
      <c r="M189">
        <f t="shared" si="52"/>
        <v>3</v>
      </c>
    </row>
    <row r="190" spans="1:13" x14ac:dyDescent="0.25">
      <c r="A190" s="1">
        <v>42670</v>
      </c>
      <c r="B190">
        <v>10.6</v>
      </c>
      <c r="C190" s="25">
        <f t="shared" si="50"/>
        <v>-3.7593984962407401E-3</v>
      </c>
      <c r="D190" s="26">
        <f t="shared" si="51"/>
        <v>11.2815908794643</v>
      </c>
      <c r="E190" s="26"/>
      <c r="F190">
        <v>11.276</v>
      </c>
      <c r="G190" s="25">
        <f t="shared" si="54"/>
        <v>-6.0416202532657781E-2</v>
      </c>
      <c r="H190" s="25"/>
      <c r="I190" s="25">
        <f t="shared" si="46"/>
        <v>-5.9950336998935816E-2</v>
      </c>
      <c r="J190">
        <v>9865.2099999999991</v>
      </c>
      <c r="K190">
        <v>9839.56</v>
      </c>
      <c r="L190" s="25">
        <f t="shared" si="53"/>
        <v>-2.6000460203077225E-3</v>
      </c>
      <c r="M190">
        <f t="shared" si="52"/>
        <v>4</v>
      </c>
    </row>
    <row r="191" spans="1:13" x14ac:dyDescent="0.25">
      <c r="A191" s="1">
        <v>42671</v>
      </c>
      <c r="B191">
        <v>10.64</v>
      </c>
      <c r="C191" s="25">
        <f t="shared" si="50"/>
        <v>3.7735849056603765E-3</v>
      </c>
      <c r="D191" s="26">
        <f t="shared" si="51"/>
        <v>11.311674550488032</v>
      </c>
      <c r="E191" s="26"/>
      <c r="F191">
        <v>11.289</v>
      </c>
      <c r="G191" s="25">
        <f t="shared" si="54"/>
        <v>-5.9378878652325828E-2</v>
      </c>
      <c r="H191" s="25"/>
      <c r="I191" s="25">
        <f t="shared" si="46"/>
        <v>-5.748959163787748E-2</v>
      </c>
      <c r="J191">
        <v>9839.56</v>
      </c>
      <c r="K191">
        <v>9870.69</v>
      </c>
      <c r="L191" s="25">
        <f t="shared" si="53"/>
        <v>3.1637593550932763E-3</v>
      </c>
      <c r="M191">
        <f t="shared" si="52"/>
        <v>5</v>
      </c>
    </row>
    <row r="192" spans="1:13" x14ac:dyDescent="0.25">
      <c r="A192" s="1">
        <v>42674</v>
      </c>
      <c r="B192">
        <v>10.98</v>
      </c>
      <c r="C192" s="25">
        <f t="shared" si="50"/>
        <v>3.1954887218045069E-2</v>
      </c>
      <c r="D192" s="26">
        <f t="shared" si="51"/>
        <v>11.267555830443463</v>
      </c>
      <c r="E192" s="26"/>
      <c r="F192">
        <v>11.303000000000001</v>
      </c>
      <c r="G192" s="25">
        <f t="shared" si="54"/>
        <v>-2.5520692754547936E-2</v>
      </c>
      <c r="H192" s="25"/>
      <c r="I192" s="25">
        <f t="shared" si="46"/>
        <v>-2.8576484119260392E-2</v>
      </c>
      <c r="J192">
        <v>9870.69</v>
      </c>
      <c r="K192">
        <v>9851.94</v>
      </c>
      <c r="L192" s="25">
        <f t="shared" si="53"/>
        <v>-1.8995632524170247E-3</v>
      </c>
      <c r="M192">
        <f t="shared" si="52"/>
        <v>1</v>
      </c>
    </row>
    <row r="193" spans="1:13" x14ac:dyDescent="0.25">
      <c r="A193" s="1">
        <f>A192+1</f>
        <v>42675</v>
      </c>
      <c r="B193">
        <v>11.1</v>
      </c>
      <c r="C193" s="25">
        <f t="shared" si="50"/>
        <v>1.0928961748633892E-2</v>
      </c>
      <c r="D193" s="26">
        <f t="shared" si="51"/>
        <v>11.371458599017046</v>
      </c>
      <c r="E193" s="26"/>
      <c r="F193">
        <v>11.303000000000001</v>
      </c>
      <c r="G193" s="25">
        <f t="shared" si="54"/>
        <v>-2.3871924314134318E-2</v>
      </c>
      <c r="H193" s="25"/>
      <c r="I193" s="25">
        <f t="shared" si="46"/>
        <v>-1.7959833672476444E-2</v>
      </c>
      <c r="J193">
        <v>9851.94</v>
      </c>
      <c r="K193">
        <v>9911.61</v>
      </c>
      <c r="L193" s="25">
        <f t="shared" si="53"/>
        <v>6.0566751320043632E-3</v>
      </c>
      <c r="M193">
        <f t="shared" si="52"/>
        <v>2</v>
      </c>
    </row>
    <row r="194" spans="1:13" x14ac:dyDescent="0.25">
      <c r="A194" s="1">
        <f>A193+1</f>
        <v>42676</v>
      </c>
      <c r="B194">
        <v>11.06</v>
      </c>
      <c r="C194" s="25">
        <f t="shared" si="50"/>
        <v>-3.6036036036035668E-3</v>
      </c>
      <c r="D194" s="26">
        <f t="shared" si="51"/>
        <v>11.20741336372194</v>
      </c>
      <c r="E194" s="26"/>
      <c r="F194">
        <v>11.287000000000001</v>
      </c>
      <c r="G194" s="25">
        <f t="shared" si="54"/>
        <v>-1.3153201272928183E-2</v>
      </c>
      <c r="H194" s="25"/>
      <c r="I194" s="25">
        <f t="shared" si="46"/>
        <v>-2.0111632851953609E-2</v>
      </c>
      <c r="J194">
        <v>9911.61</v>
      </c>
      <c r="K194">
        <v>9827.7900000000009</v>
      </c>
      <c r="L194" s="25">
        <f t="shared" si="53"/>
        <v>-8.456749206233849E-3</v>
      </c>
      <c r="M194">
        <f t="shared" si="52"/>
        <v>3</v>
      </c>
    </row>
    <row r="195" spans="1:13" x14ac:dyDescent="0.25">
      <c r="A195" s="1">
        <f>A194+1</f>
        <v>42677</v>
      </c>
      <c r="B195">
        <v>11.18</v>
      </c>
      <c r="C195" s="25">
        <f t="shared" si="50"/>
        <v>1.0849909584086825E-2</v>
      </c>
      <c r="D195" s="26">
        <f t="shared" si="51"/>
        <v>11.414010175227594</v>
      </c>
      <c r="E195" s="26"/>
      <c r="F195">
        <v>11.430999999999999</v>
      </c>
      <c r="G195" s="25">
        <f t="shared" si="54"/>
        <v>-2.0502012144292481E-2</v>
      </c>
      <c r="H195" s="25"/>
      <c r="I195" s="25">
        <f t="shared" si="46"/>
        <v>-2.1957833960283391E-2</v>
      </c>
      <c r="J195">
        <v>9827.7900000000009</v>
      </c>
      <c r="K195">
        <v>9938.3799999999992</v>
      </c>
      <c r="L195" s="25">
        <f t="shared" si="53"/>
        <v>1.1252784196650323E-2</v>
      </c>
      <c r="M195">
        <f t="shared" si="52"/>
        <v>4</v>
      </c>
    </row>
    <row r="196" spans="1:13" x14ac:dyDescent="0.25">
      <c r="A196" s="1">
        <f>A195+1</f>
        <v>42678</v>
      </c>
      <c r="B196">
        <v>11.18</v>
      </c>
      <c r="C196" s="25">
        <f t="shared" si="50"/>
        <v>0</v>
      </c>
      <c r="D196" s="26">
        <f t="shared" si="51"/>
        <v>11.410607176421106</v>
      </c>
      <c r="E196" s="26"/>
      <c r="F196">
        <v>11.407999999999999</v>
      </c>
      <c r="G196" s="25">
        <f t="shared" si="54"/>
        <v>-2.0209895306678605E-2</v>
      </c>
      <c r="H196" s="25"/>
      <c r="I196" s="25">
        <f t="shared" si="46"/>
        <v>-1.9985974754558211E-2</v>
      </c>
      <c r="J196">
        <v>9938.3799999999992</v>
      </c>
      <c r="K196">
        <v>9920.65</v>
      </c>
      <c r="L196" s="25">
        <f t="shared" si="53"/>
        <v>-1.7839929646481512E-3</v>
      </c>
      <c r="M196">
        <f t="shared" si="52"/>
        <v>5</v>
      </c>
    </row>
    <row r="197" spans="1:13" x14ac:dyDescent="0.25">
      <c r="A197" s="1">
        <v>42681</v>
      </c>
      <c r="B197">
        <v>11.16</v>
      </c>
      <c r="C197" s="25">
        <f t="shared" si="50"/>
        <v>-1.7889087656529634E-3</v>
      </c>
      <c r="D197" s="26">
        <f t="shared" si="51"/>
        <v>11.424696905948702</v>
      </c>
      <c r="E197" s="26"/>
      <c r="F197">
        <v>11.388999999999999</v>
      </c>
      <c r="G197" s="25">
        <f t="shared" si="54"/>
        <v>-2.3168833985510617E-2</v>
      </c>
      <c r="H197" s="25"/>
      <c r="I197" s="25">
        <f t="shared" si="46"/>
        <v>-2.0107120906137421E-2</v>
      </c>
      <c r="J197">
        <v>9920.65</v>
      </c>
      <c r="K197">
        <v>9935.17</v>
      </c>
      <c r="L197" s="25">
        <f t="shared" si="53"/>
        <v>1.4636137753070155E-3</v>
      </c>
      <c r="M197">
        <f t="shared" si="52"/>
        <v>1</v>
      </c>
    </row>
    <row r="198" spans="1:13" x14ac:dyDescent="0.25">
      <c r="A198" s="1">
        <v>42682</v>
      </c>
      <c r="B198">
        <v>11.22</v>
      </c>
      <c r="C198" s="25">
        <f t="shared" si="50"/>
        <v>5.3763440860215006E-3</v>
      </c>
      <c r="D198" s="26">
        <f t="shared" si="51"/>
        <v>11.432056217457779</v>
      </c>
      <c r="E198" s="26"/>
      <c r="F198">
        <v>11.414999999999999</v>
      </c>
      <c r="G198" s="25">
        <f t="shared" si="54"/>
        <v>-1.8549263004318473E-2</v>
      </c>
      <c r="H198" s="25"/>
      <c r="I198" s="25">
        <f t="shared" si="46"/>
        <v>-1.7082785808147039E-2</v>
      </c>
      <c r="J198">
        <v>9935.17</v>
      </c>
      <c r="K198">
        <v>9972.73</v>
      </c>
      <c r="L198" s="25">
        <f t="shared" si="53"/>
        <v>3.7805090401070718E-3</v>
      </c>
      <c r="M198">
        <f t="shared" si="52"/>
        <v>2</v>
      </c>
    </row>
    <row r="199" spans="1:13" x14ac:dyDescent="0.25">
      <c r="A199" s="1">
        <v>42683</v>
      </c>
      <c r="B199">
        <v>11.14</v>
      </c>
      <c r="C199" s="25">
        <f t="shared" si="50"/>
        <v>-7.1301247771835552E-3</v>
      </c>
      <c r="D199" s="26">
        <f t="shared" si="51"/>
        <v>11.322468807437881</v>
      </c>
      <c r="E199" s="26"/>
      <c r="F199">
        <v>11.319000000000001</v>
      </c>
      <c r="G199" s="25">
        <f t="shared" si="54"/>
        <v>-1.61156379002797E-2</v>
      </c>
      <c r="H199" s="25"/>
      <c r="I199" s="25">
        <f t="shared" si="46"/>
        <v>-1.5814117854934251E-2</v>
      </c>
      <c r="J199">
        <v>9972.73</v>
      </c>
      <c r="K199">
        <v>9891.89</v>
      </c>
      <c r="L199" s="25">
        <f t="shared" si="53"/>
        <v>-8.1061053492875734E-3</v>
      </c>
      <c r="M199">
        <f t="shared" si="52"/>
        <v>3</v>
      </c>
    </row>
    <row r="200" spans="1:13" x14ac:dyDescent="0.25">
      <c r="A200" s="1">
        <v>42684</v>
      </c>
      <c r="B200">
        <v>11.26</v>
      </c>
      <c r="C200" s="25">
        <f t="shared" si="50"/>
        <v>1.0771992818671361E-2</v>
      </c>
      <c r="D200" s="26">
        <f t="shared" si="51"/>
        <v>11.440029513065756</v>
      </c>
      <c r="E200" s="26"/>
      <c r="F200">
        <v>11.430999999999999</v>
      </c>
      <c r="G200" s="25">
        <f t="shared" si="54"/>
        <v>-1.5736804949685101E-2</v>
      </c>
      <c r="H200" s="25"/>
      <c r="I200" s="25">
        <f t="shared" si="46"/>
        <v>-1.4959321144256799E-2</v>
      </c>
      <c r="J200">
        <v>9891.89</v>
      </c>
      <c r="K200">
        <v>9997.66</v>
      </c>
      <c r="L200" s="25">
        <f t="shared" si="53"/>
        <v>1.0692597673447768E-2</v>
      </c>
      <c r="M200">
        <f t="shared" si="52"/>
        <v>4</v>
      </c>
    </row>
    <row r="201" spans="1:13" x14ac:dyDescent="0.25">
      <c r="A201" s="1">
        <v>42685</v>
      </c>
      <c r="B201">
        <v>11.38</v>
      </c>
      <c r="C201" s="25">
        <f t="shared" si="50"/>
        <v>1.0657193605683846E-2</v>
      </c>
      <c r="D201" s="26">
        <f t="shared" si="51"/>
        <v>11.500585348971658</v>
      </c>
      <c r="E201" s="26"/>
      <c r="F201">
        <v>11.462999999999999</v>
      </c>
      <c r="G201" s="25">
        <f t="shared" si="54"/>
        <v>-1.0485148826136825E-2</v>
      </c>
      <c r="H201" s="25"/>
      <c r="I201" s="25">
        <f t="shared" ref="I201:I231" si="55">+B201/F201-1</f>
        <v>-7.2406874291196521E-3</v>
      </c>
      <c r="J201">
        <v>9997.66</v>
      </c>
      <c r="K201">
        <v>10058.52</v>
      </c>
      <c r="L201" s="25">
        <f t="shared" si="53"/>
        <v>6.0874244573230207E-3</v>
      </c>
      <c r="M201">
        <f t="shared" si="52"/>
        <v>5</v>
      </c>
    </row>
    <row r="202" spans="1:13" x14ac:dyDescent="0.25">
      <c r="A202" s="1">
        <v>42688</v>
      </c>
      <c r="B202">
        <v>11.36</v>
      </c>
      <c r="C202" s="25">
        <f t="shared" si="50"/>
        <v>-1.7574692442883233E-3</v>
      </c>
      <c r="D202" s="26">
        <f t="shared" si="51"/>
        <v>11.501211823409406</v>
      </c>
      <c r="E202" s="26"/>
      <c r="F202">
        <v>11.472</v>
      </c>
      <c r="G202" s="25">
        <f t="shared" si="54"/>
        <v>-1.2277995186732116E-2</v>
      </c>
      <c r="H202" s="25"/>
      <c r="I202" s="25">
        <f t="shared" si="55"/>
        <v>-9.7629009762900676E-3</v>
      </c>
      <c r="J202">
        <v>10058.52</v>
      </c>
      <c r="K202">
        <v>10092.049999999999</v>
      </c>
      <c r="L202" s="25">
        <f t="shared" si="53"/>
        <v>3.3334924024606138E-3</v>
      </c>
      <c r="M202">
        <f t="shared" si="52"/>
        <v>1</v>
      </c>
    </row>
    <row r="203" spans="1:13" x14ac:dyDescent="0.25">
      <c r="A203" s="1">
        <v>42689</v>
      </c>
      <c r="B203">
        <v>11.26</v>
      </c>
      <c r="C203" s="25">
        <f t="shared" si="50"/>
        <v>-8.8028169014083835E-3</v>
      </c>
      <c r="D203" s="26">
        <f t="shared" si="51"/>
        <v>11.451538745844502</v>
      </c>
      <c r="E203" s="26"/>
      <c r="F203">
        <v>11.414</v>
      </c>
      <c r="G203" s="25">
        <f t="shared" si="54"/>
        <v>-1.6726026964193563E-2</v>
      </c>
      <c r="H203" s="25"/>
      <c r="I203" s="25">
        <f t="shared" si="55"/>
        <v>-1.3492202558261779E-2</v>
      </c>
      <c r="J203">
        <v>10092.049999999999</v>
      </c>
      <c r="K203">
        <v>10074.049999999999</v>
      </c>
      <c r="L203" s="25">
        <f t="shared" si="53"/>
        <v>-1.783582126525296E-3</v>
      </c>
      <c r="M203">
        <f t="shared" si="52"/>
        <v>2</v>
      </c>
    </row>
    <row r="204" spans="1:13" x14ac:dyDescent="0.25">
      <c r="A204" s="1">
        <v>42690</v>
      </c>
      <c r="B204">
        <v>11.2</v>
      </c>
      <c r="C204" s="25">
        <f t="shared" si="50"/>
        <v>-5.3285968028419228E-3</v>
      </c>
      <c r="D204" s="26">
        <f t="shared" si="51"/>
        <v>11.39896495649714</v>
      </c>
      <c r="E204" s="26"/>
      <c r="F204">
        <v>11.388999999999999</v>
      </c>
      <c r="G204" s="25">
        <f t="shared" si="54"/>
        <v>-1.7454651124594989E-2</v>
      </c>
      <c r="H204" s="25"/>
      <c r="I204" s="25">
        <f t="shared" si="55"/>
        <v>-1.6594960049170271E-2</v>
      </c>
      <c r="J204">
        <v>10074.049999999999</v>
      </c>
      <c r="K204">
        <v>10060.780000000001</v>
      </c>
      <c r="L204" s="25">
        <f t="shared" si="53"/>
        <v>-1.3172457948886773E-3</v>
      </c>
      <c r="M204">
        <f t="shared" si="52"/>
        <v>3</v>
      </c>
    </row>
    <row r="205" spans="1:13" x14ac:dyDescent="0.25">
      <c r="A205" s="1">
        <v>42691</v>
      </c>
      <c r="B205">
        <v>11.16</v>
      </c>
      <c r="C205" s="25">
        <f t="shared" si="50"/>
        <v>-3.5714285714284477E-3</v>
      </c>
      <c r="D205" s="26">
        <f t="shared" si="51"/>
        <v>11.407746244326979</v>
      </c>
      <c r="E205" s="26"/>
      <c r="F205">
        <v>11.39</v>
      </c>
      <c r="G205" s="25">
        <f t="shared" si="54"/>
        <v>-2.1717369848595847E-2</v>
      </c>
      <c r="H205" s="25"/>
      <c r="I205" s="25">
        <f t="shared" si="55"/>
        <v>-2.0193151887620719E-2</v>
      </c>
      <c r="J205">
        <v>10060.780000000001</v>
      </c>
      <c r="K205">
        <v>10077.34</v>
      </c>
      <c r="L205" s="25">
        <f t="shared" si="53"/>
        <v>1.6459956385090901E-3</v>
      </c>
      <c r="M205">
        <f t="shared" si="52"/>
        <v>4</v>
      </c>
    </row>
    <row r="206" spans="1:13" x14ac:dyDescent="0.25">
      <c r="A206" s="1">
        <v>42692</v>
      </c>
      <c r="B206">
        <v>11.18</v>
      </c>
      <c r="C206" s="25">
        <f t="shared" si="50"/>
        <v>1.7921146953405742E-3</v>
      </c>
      <c r="D206" s="26">
        <f t="shared" si="51"/>
        <v>11.355255851246461</v>
      </c>
      <c r="E206" s="26"/>
      <c r="F206">
        <v>11.339</v>
      </c>
      <c r="G206" s="25">
        <f t="shared" si="54"/>
        <v>-1.5433897178743328E-2</v>
      </c>
      <c r="H206" s="25"/>
      <c r="I206" s="25">
        <f t="shared" si="55"/>
        <v>-1.402240056442372E-2</v>
      </c>
      <c r="J206">
        <v>10077.34</v>
      </c>
      <c r="K206">
        <v>10046.6</v>
      </c>
      <c r="L206" s="25">
        <f t="shared" si="53"/>
        <v>-3.0504081434187258E-3</v>
      </c>
      <c r="M206">
        <f t="shared" si="52"/>
        <v>5</v>
      </c>
    </row>
    <row r="207" spans="1:13" x14ac:dyDescent="0.25">
      <c r="A207" s="1">
        <v>42695</v>
      </c>
      <c r="B207">
        <v>11.28</v>
      </c>
      <c r="C207" s="25">
        <f t="shared" si="50"/>
        <v>8.9445438282647061E-3</v>
      </c>
      <c r="D207" s="26">
        <f t="shared" si="51"/>
        <v>11.473872543945216</v>
      </c>
      <c r="E207" s="26"/>
      <c r="F207">
        <v>11.436999999999999</v>
      </c>
      <c r="G207" s="25">
        <f t="shared" si="54"/>
        <v>-1.6896870973830302E-2</v>
      </c>
      <c r="H207" s="25"/>
      <c r="I207" s="25">
        <f t="shared" si="55"/>
        <v>-1.3727376060155616E-2</v>
      </c>
      <c r="J207">
        <v>10046.6</v>
      </c>
      <c r="K207">
        <v>10166.1</v>
      </c>
      <c r="L207" s="25">
        <f t="shared" si="53"/>
        <v>1.189457129775251E-2</v>
      </c>
      <c r="M207">
        <f t="shared" si="52"/>
        <v>1</v>
      </c>
    </row>
    <row r="208" spans="1:13" x14ac:dyDescent="0.25">
      <c r="A208" s="1">
        <v>42696</v>
      </c>
      <c r="B208">
        <v>11.38</v>
      </c>
      <c r="C208" s="25">
        <f t="shared" si="50"/>
        <v>8.8652482269504507E-3</v>
      </c>
      <c r="D208" s="26">
        <f t="shared" si="51"/>
        <v>11.520824757773383</v>
      </c>
      <c r="E208" s="26"/>
      <c r="F208">
        <v>11.554</v>
      </c>
      <c r="G208" s="25">
        <f t="shared" si="54"/>
        <v>-1.2223496210925666E-2</v>
      </c>
      <c r="H208" s="25"/>
      <c r="I208" s="25">
        <f t="shared" si="55"/>
        <v>-1.5059719577635411E-2</v>
      </c>
      <c r="J208">
        <v>10166.1</v>
      </c>
      <c r="K208">
        <v>10240.61</v>
      </c>
      <c r="L208" s="25">
        <f t="shared" si="53"/>
        <v>7.3292609752018123E-3</v>
      </c>
      <c r="M208">
        <f t="shared" si="52"/>
        <v>2</v>
      </c>
    </row>
    <row r="209" spans="1:13" x14ac:dyDescent="0.25">
      <c r="A209" s="1">
        <v>42697</v>
      </c>
      <c r="B209">
        <v>11.44</v>
      </c>
      <c r="C209" s="25">
        <f t="shared" si="50"/>
        <v>5.2724077328645258E-3</v>
      </c>
      <c r="D209" s="26">
        <f t="shared" ref="D209:D215" si="56">+F208*(1+L209)</f>
        <v>11.632627958686054</v>
      </c>
      <c r="E209" s="26"/>
      <c r="F209">
        <v>11.61</v>
      </c>
      <c r="G209" s="25">
        <f t="shared" si="54"/>
        <v>-1.6559281305151718E-2</v>
      </c>
      <c r="H209" s="25"/>
      <c r="I209" s="25">
        <f t="shared" si="55"/>
        <v>-1.4642549526270421E-2</v>
      </c>
      <c r="J209">
        <v>10240.61</v>
      </c>
      <c r="K209">
        <v>10310.299999999999</v>
      </c>
      <c r="L209" s="25">
        <f t="shared" si="53"/>
        <v>6.805258671114256E-3</v>
      </c>
      <c r="M209">
        <f t="shared" si="52"/>
        <v>3</v>
      </c>
    </row>
    <row r="210" spans="1:13" x14ac:dyDescent="0.25">
      <c r="A210" s="1">
        <v>42698</v>
      </c>
      <c r="B210">
        <v>11.44</v>
      </c>
      <c r="C210" s="25">
        <f t="shared" si="50"/>
        <v>0</v>
      </c>
      <c r="D210" s="26">
        <f t="shared" si="56"/>
        <v>11.64318494127232</v>
      </c>
      <c r="E210" s="26"/>
      <c r="F210">
        <v>11.612</v>
      </c>
      <c r="G210" s="25">
        <f t="shared" si="54"/>
        <v>-1.7450976025647269E-2</v>
      </c>
      <c r="H210" s="25"/>
      <c r="I210" s="25">
        <f t="shared" si="55"/>
        <v>-1.4812263176024798E-2</v>
      </c>
      <c r="J210">
        <v>10310.299999999999</v>
      </c>
      <c r="K210">
        <v>10339.77</v>
      </c>
      <c r="L210" s="25">
        <f t="shared" si="53"/>
        <v>2.8583067418019859E-3</v>
      </c>
      <c r="M210">
        <f t="shared" si="52"/>
        <v>4</v>
      </c>
    </row>
    <row r="211" spans="1:13" x14ac:dyDescent="0.25">
      <c r="A211" s="1">
        <v>42699</v>
      </c>
      <c r="B211">
        <v>11.6</v>
      </c>
      <c r="C211" s="25">
        <f t="shared" si="50"/>
        <v>1.3986013986013957E-2</v>
      </c>
      <c r="D211" s="26">
        <f t="shared" si="56"/>
        <v>11.745945265707071</v>
      </c>
      <c r="E211" s="26"/>
      <c r="F211">
        <v>11.731</v>
      </c>
      <c r="G211" s="25">
        <f t="shared" si="54"/>
        <v>-1.2425161398731066E-2</v>
      </c>
      <c r="H211" s="25"/>
      <c r="I211" s="25">
        <f t="shared" si="55"/>
        <v>-1.1166993436194761E-2</v>
      </c>
      <c r="J211">
        <v>10339.77</v>
      </c>
      <c r="K211">
        <v>10459.040000000001</v>
      </c>
      <c r="L211" s="25">
        <f t="shared" si="53"/>
        <v>1.1535072830440196E-2</v>
      </c>
      <c r="M211">
        <f t="shared" si="52"/>
        <v>5</v>
      </c>
    </row>
    <row r="212" spans="1:13" x14ac:dyDescent="0.25">
      <c r="A212" s="1">
        <v>42702</v>
      </c>
      <c r="B212">
        <v>11.68</v>
      </c>
      <c r="C212" s="25">
        <f t="shared" si="50"/>
        <v>6.8965517241379448E-3</v>
      </c>
      <c r="D212" s="26">
        <f t="shared" si="56"/>
        <v>11.786261894973149</v>
      </c>
      <c r="E212" s="26"/>
      <c r="F212">
        <v>11.804</v>
      </c>
      <c r="G212" s="25">
        <f t="shared" si="54"/>
        <v>-9.0157418798296751E-3</v>
      </c>
      <c r="H212" s="25"/>
      <c r="I212" s="25">
        <f t="shared" si="55"/>
        <v>-1.0504913588614051E-2</v>
      </c>
      <c r="J212">
        <v>10459.040000000001</v>
      </c>
      <c r="K212">
        <v>10508.31</v>
      </c>
      <c r="L212" s="25">
        <f t="shared" si="53"/>
        <v>4.710757392647702E-3</v>
      </c>
      <c r="M212">
        <f t="shared" ref="M212:M217" si="57">WEEKDAY(A212,2)</f>
        <v>1</v>
      </c>
    </row>
    <row r="213" spans="1:13" x14ac:dyDescent="0.25">
      <c r="A213" s="1">
        <v>42703</v>
      </c>
      <c r="B213">
        <v>11.82</v>
      </c>
      <c r="C213" s="25">
        <f t="shared" si="50"/>
        <v>1.1986301369863117E-2</v>
      </c>
      <c r="D213" s="26">
        <f t="shared" si="56"/>
        <v>11.96754146004448</v>
      </c>
      <c r="E213" s="26"/>
      <c r="F213">
        <v>11.994</v>
      </c>
      <c r="G213" s="25">
        <f t="shared" si="54"/>
        <v>-1.2328468678138305E-2</v>
      </c>
      <c r="H213" s="25"/>
      <c r="I213" s="25">
        <f t="shared" si="55"/>
        <v>-1.4507253626813377E-2</v>
      </c>
      <c r="J213">
        <v>10508.31</v>
      </c>
      <c r="K213">
        <v>10653.9</v>
      </c>
      <c r="L213" s="25">
        <f t="shared" si="53"/>
        <v>1.3854749241314801E-2</v>
      </c>
      <c r="M213">
        <f t="shared" si="57"/>
        <v>2</v>
      </c>
    </row>
    <row r="214" spans="1:13" x14ac:dyDescent="0.25">
      <c r="A214" s="1">
        <v>42704</v>
      </c>
      <c r="B214">
        <v>11.72</v>
      </c>
      <c r="C214" s="25">
        <f t="shared" si="50"/>
        <v>-8.4602368866327771E-3</v>
      </c>
      <c r="D214" s="26">
        <f t="shared" si="56"/>
        <v>11.862823540675246</v>
      </c>
      <c r="E214" s="26"/>
      <c r="F214">
        <v>11.866</v>
      </c>
      <c r="G214" s="25">
        <f t="shared" si="54"/>
        <v>-1.2039590758939567E-2</v>
      </c>
      <c r="H214" s="25"/>
      <c r="I214" s="25">
        <f t="shared" si="55"/>
        <v>-1.2304062025956464E-2</v>
      </c>
      <c r="J214">
        <v>10653.9</v>
      </c>
      <c r="K214">
        <v>10537.38</v>
      </c>
      <c r="L214" s="25">
        <f t="shared" si="53"/>
        <v>-1.0936840030411399E-2</v>
      </c>
      <c r="M214">
        <f t="shared" si="57"/>
        <v>3</v>
      </c>
    </row>
    <row r="215" spans="1:13" x14ac:dyDescent="0.25">
      <c r="A215" s="1">
        <v>42705</v>
      </c>
      <c r="B215">
        <v>11.78</v>
      </c>
      <c r="C215" s="25">
        <f t="shared" si="50"/>
        <v>5.1194539249146409E-3</v>
      </c>
      <c r="D215" s="26">
        <f t="shared" si="56"/>
        <v>11.916122104356111</v>
      </c>
      <c r="E215" s="26"/>
      <c r="F215">
        <v>11.898</v>
      </c>
      <c r="G215" s="25">
        <f t="shared" si="54"/>
        <v>-1.142335595120747E-2</v>
      </c>
      <c r="H215" s="25"/>
      <c r="I215" s="25">
        <f t="shared" si="55"/>
        <v>-9.9176332156665215E-3</v>
      </c>
      <c r="J215">
        <v>10537.38</v>
      </c>
      <c r="K215">
        <v>10581.89</v>
      </c>
      <c r="L215" s="25">
        <f t="shared" si="53"/>
        <v>4.2240101429387167E-3</v>
      </c>
      <c r="M215">
        <f t="shared" si="57"/>
        <v>4</v>
      </c>
    </row>
    <row r="216" spans="1:13" x14ac:dyDescent="0.25">
      <c r="A216" s="1">
        <v>42706</v>
      </c>
      <c r="B216">
        <v>11.7</v>
      </c>
      <c r="C216" s="25">
        <f t="shared" ref="C216:C222" si="58">B216/B215-1</f>
        <v>-6.7911714770797493E-3</v>
      </c>
      <c r="D216" s="26">
        <f t="shared" ref="D216:D222" si="59">+F215*(1+L216)</f>
        <v>11.842635833485321</v>
      </c>
      <c r="E216" s="26"/>
      <c r="F216">
        <v>11.871</v>
      </c>
      <c r="G216" s="25">
        <f t="shared" si="54"/>
        <v>-1.204426408874415E-2</v>
      </c>
      <c r="H216" s="25"/>
      <c r="I216" s="25">
        <f t="shared" si="55"/>
        <v>-1.4404852160727954E-2</v>
      </c>
      <c r="J216">
        <v>10581.89</v>
      </c>
      <c r="K216">
        <v>10532.65</v>
      </c>
      <c r="L216" s="25">
        <f t="shared" si="53"/>
        <v>-4.6532330235903308E-3</v>
      </c>
      <c r="M216">
        <f t="shared" si="57"/>
        <v>5</v>
      </c>
    </row>
    <row r="217" spans="1:13" x14ac:dyDescent="0.25">
      <c r="A217" s="1">
        <v>42709</v>
      </c>
      <c r="B217">
        <v>11.54</v>
      </c>
      <c r="C217" s="25">
        <f t="shared" si="58"/>
        <v>-1.3675213675213738E-2</v>
      </c>
      <c r="D217" s="26">
        <f t="shared" si="59"/>
        <v>11.686600602887214</v>
      </c>
      <c r="E217" s="26"/>
      <c r="F217">
        <v>11.673</v>
      </c>
      <c r="G217" s="25">
        <f t="shared" si="54"/>
        <v>-1.2544332425546978E-2</v>
      </c>
      <c r="H217" s="25"/>
      <c r="I217" s="25">
        <f t="shared" si="55"/>
        <v>-1.1393814786259004E-2</v>
      </c>
      <c r="J217">
        <v>10532.65</v>
      </c>
      <c r="K217">
        <v>10369.040000000001</v>
      </c>
      <c r="L217" s="25">
        <f t="shared" si="53"/>
        <v>-1.5533602654602463E-2</v>
      </c>
      <c r="M217">
        <f t="shared" si="57"/>
        <v>1</v>
      </c>
    </row>
    <row r="218" spans="1:13" x14ac:dyDescent="0.25">
      <c r="A218" s="1">
        <v>42710</v>
      </c>
      <c r="B218">
        <v>11.56</v>
      </c>
      <c r="C218" s="25">
        <f t="shared" si="58"/>
        <v>1.7331022530331364E-3</v>
      </c>
      <c r="D218" s="26">
        <f t="shared" si="59"/>
        <v>11.669363810921743</v>
      </c>
      <c r="E218" s="26"/>
      <c r="F218">
        <v>11.709</v>
      </c>
      <c r="G218" s="25">
        <f t="shared" si="54"/>
        <v>-9.3718743106959712E-3</v>
      </c>
      <c r="H218" s="25"/>
      <c r="I218" s="25">
        <f t="shared" si="55"/>
        <v>-1.2725254078059578E-2</v>
      </c>
      <c r="J218">
        <v>10369.040000000001</v>
      </c>
      <c r="K218">
        <v>10365.81</v>
      </c>
      <c r="L218" s="25">
        <f t="shared" si="53"/>
        <v>-3.1150424725923109E-4</v>
      </c>
      <c r="M218">
        <f t="shared" ref="M218:M230" si="60">WEEKDAY(A218,2)</f>
        <v>2</v>
      </c>
    </row>
    <row r="219" spans="1:13" x14ac:dyDescent="0.25">
      <c r="A219" s="1">
        <v>42711</v>
      </c>
      <c r="B219">
        <v>11.54</v>
      </c>
      <c r="C219" s="25">
        <f t="shared" si="58"/>
        <v>-1.7301038062285112E-3</v>
      </c>
      <c r="D219" s="26">
        <f t="shared" si="59"/>
        <v>11.717099080534949</v>
      </c>
      <c r="E219" s="26"/>
      <c r="F219">
        <v>11.686999999999999</v>
      </c>
      <c r="G219" s="25">
        <f t="shared" si="54"/>
        <v>-1.5114584191675551E-2</v>
      </c>
      <c r="H219" s="25"/>
      <c r="I219" s="25">
        <f t="shared" si="55"/>
        <v>-1.2578078206554322E-2</v>
      </c>
      <c r="J219">
        <v>10365.81</v>
      </c>
      <c r="K219">
        <v>10372.98</v>
      </c>
      <c r="L219" s="25">
        <f t="shared" si="53"/>
        <v>6.9169703091209733E-4</v>
      </c>
      <c r="M219">
        <f t="shared" si="60"/>
        <v>3</v>
      </c>
    </row>
    <row r="220" spans="1:13" x14ac:dyDescent="0.25">
      <c r="A220" s="1">
        <v>42712</v>
      </c>
      <c r="B220">
        <v>11.56</v>
      </c>
      <c r="C220" s="25">
        <f t="shared" si="58"/>
        <v>1.7331022530331364E-3</v>
      </c>
      <c r="D220" s="26">
        <f t="shared" si="59"/>
        <v>11.707854794861262</v>
      </c>
      <c r="E220" s="26"/>
      <c r="F220">
        <v>11.72</v>
      </c>
      <c r="G220" s="25">
        <f t="shared" si="54"/>
        <v>-1.2628683687310294E-2</v>
      </c>
      <c r="H220" s="25"/>
      <c r="I220" s="25">
        <f t="shared" si="55"/>
        <v>-1.3651877133105783E-2</v>
      </c>
      <c r="J220">
        <v>10372.98</v>
      </c>
      <c r="K220">
        <v>10391.49</v>
      </c>
      <c r="L220" s="25">
        <f t="shared" si="53"/>
        <v>1.7844438146028541E-3</v>
      </c>
      <c r="M220">
        <f t="shared" si="60"/>
        <v>4</v>
      </c>
    </row>
    <row r="221" spans="1:13" x14ac:dyDescent="0.25">
      <c r="A221" s="1">
        <v>42713</v>
      </c>
      <c r="B221">
        <v>11.68</v>
      </c>
      <c r="C221" s="25">
        <f t="shared" si="58"/>
        <v>1.0380622837370179E-2</v>
      </c>
      <c r="D221" s="26">
        <f t="shared" si="59"/>
        <v>11.900940327133069</v>
      </c>
      <c r="E221" s="26"/>
      <c r="F221">
        <v>11.86</v>
      </c>
      <c r="G221" s="25">
        <f t="shared" si="54"/>
        <v>-1.8564947059632408E-2</v>
      </c>
      <c r="H221" s="25"/>
      <c r="I221" s="25">
        <f t="shared" si="55"/>
        <v>-1.5177065767284947E-2</v>
      </c>
      <c r="J221">
        <v>10391.49</v>
      </c>
      <c r="K221">
        <v>10551.92</v>
      </c>
      <c r="L221" s="25">
        <f t="shared" si="53"/>
        <v>1.5438594465278843E-2</v>
      </c>
      <c r="M221">
        <f t="shared" si="60"/>
        <v>5</v>
      </c>
    </row>
    <row r="222" spans="1:13" x14ac:dyDescent="0.25">
      <c r="A222" s="1">
        <v>42716</v>
      </c>
      <c r="B222">
        <v>11.28</v>
      </c>
      <c r="C222" s="25">
        <f t="shared" si="58"/>
        <v>-3.4246575342465779E-2</v>
      </c>
      <c r="D222" s="26">
        <f t="shared" si="59"/>
        <v>11.737364062653999</v>
      </c>
      <c r="E222" s="26"/>
      <c r="F222">
        <v>11.423</v>
      </c>
      <c r="G222" s="25">
        <f t="shared" si="54"/>
        <v>-3.896650561511017E-2</v>
      </c>
      <c r="H222" s="25"/>
      <c r="I222" s="25">
        <f t="shared" si="55"/>
        <v>-1.2518602818874291E-2</v>
      </c>
      <c r="J222">
        <v>10551.92</v>
      </c>
      <c r="K222">
        <v>10442.81</v>
      </c>
      <c r="L222" s="25">
        <f t="shared" si="53"/>
        <v>-1.0340298258516012E-2</v>
      </c>
      <c r="M222">
        <f t="shared" si="60"/>
        <v>1</v>
      </c>
    </row>
    <row r="223" spans="1:13" x14ac:dyDescent="0.25">
      <c r="A223" s="1">
        <v>42717</v>
      </c>
      <c r="B223">
        <v>11.2</v>
      </c>
      <c r="C223" s="25">
        <f t="shared" ref="C223:C248" si="61">B223/B222-1</f>
        <v>-7.0921985815602939E-3</v>
      </c>
      <c r="D223" s="26">
        <f t="shared" ref="D223:D235" si="62">+F222*(1+L223)</f>
        <v>11.342983945891959</v>
      </c>
      <c r="E223" s="26"/>
      <c r="F223">
        <v>11.367000000000001</v>
      </c>
      <c r="G223" s="25">
        <f t="shared" si="54"/>
        <v>-1.2605496628930957E-2</v>
      </c>
      <c r="H223" s="25"/>
      <c r="I223" s="25">
        <f t="shared" si="55"/>
        <v>-1.4691651271223849E-2</v>
      </c>
      <c r="J223">
        <v>10442.81</v>
      </c>
      <c r="K223">
        <v>10369.66</v>
      </c>
      <c r="L223" s="25">
        <f t="shared" si="53"/>
        <v>-7.0048195840007876E-3</v>
      </c>
      <c r="M223">
        <f t="shared" si="60"/>
        <v>2</v>
      </c>
    </row>
    <row r="224" spans="1:13" x14ac:dyDescent="0.25">
      <c r="A224" s="1">
        <v>42718</v>
      </c>
      <c r="B224">
        <v>11.18</v>
      </c>
      <c r="C224" s="25">
        <f t="shared" si="61"/>
        <v>-1.7857142857142794E-3</v>
      </c>
      <c r="D224" s="26">
        <f t="shared" si="62"/>
        <v>11.32002874443328</v>
      </c>
      <c r="E224" s="26"/>
      <c r="F224">
        <v>11.301</v>
      </c>
      <c r="G224" s="25">
        <f t="shared" si="54"/>
        <v>-1.2369999016313526E-2</v>
      </c>
      <c r="H224" s="25"/>
      <c r="I224" s="25">
        <f t="shared" si="55"/>
        <v>-1.0707017078134706E-2</v>
      </c>
      <c r="J224">
        <v>10369.66</v>
      </c>
      <c r="K224">
        <v>10326.81</v>
      </c>
      <c r="L224" s="25">
        <f t="shared" si="53"/>
        <v>-4.132247344657447E-3</v>
      </c>
      <c r="M224">
        <f t="shared" si="60"/>
        <v>3</v>
      </c>
    </row>
    <row r="225" spans="1:14" x14ac:dyDescent="0.25">
      <c r="A225" s="1">
        <v>42719</v>
      </c>
      <c r="B225">
        <v>10.9</v>
      </c>
      <c r="C225" s="25">
        <f t="shared" si="61"/>
        <v>-2.5044722719141266E-2</v>
      </c>
      <c r="D225" s="26">
        <f t="shared" si="62"/>
        <v>11.048963474683857</v>
      </c>
      <c r="E225" s="26"/>
      <c r="F225">
        <v>11.012</v>
      </c>
      <c r="G225" s="25">
        <f t="shared" si="54"/>
        <v>-1.3482122103595673E-2</v>
      </c>
      <c r="H225" s="25"/>
      <c r="I225" s="25">
        <f t="shared" si="55"/>
        <v>-1.0170722847802405E-2</v>
      </c>
      <c r="J225">
        <v>10326.81</v>
      </c>
      <c r="K225">
        <v>10096.5</v>
      </c>
      <c r="L225" s="25">
        <f t="shared" si="53"/>
        <v>-2.230214364358396E-2</v>
      </c>
      <c r="M225">
        <f t="shared" si="60"/>
        <v>4</v>
      </c>
    </row>
    <row r="226" spans="1:14" x14ac:dyDescent="0.25">
      <c r="A226" s="1">
        <v>42720</v>
      </c>
      <c r="B226">
        <v>10.86</v>
      </c>
      <c r="C226" s="25">
        <f t="shared" si="61"/>
        <v>-3.6697247706423131E-3</v>
      </c>
      <c r="D226" s="26">
        <f t="shared" si="62"/>
        <v>10.988757716040212</v>
      </c>
      <c r="E226" s="26"/>
      <c r="F226">
        <v>10.961</v>
      </c>
      <c r="G226" s="25">
        <f t="shared" si="54"/>
        <v>-1.1717222216326206E-2</v>
      </c>
      <c r="H226" s="25"/>
      <c r="I226" s="25">
        <f t="shared" si="55"/>
        <v>-9.214487729221843E-3</v>
      </c>
      <c r="J226">
        <v>10096.5</v>
      </c>
      <c r="K226">
        <v>10075.19</v>
      </c>
      <c r="L226" s="25">
        <f t="shared" si="53"/>
        <v>-2.1106323973654195E-3</v>
      </c>
      <c r="M226">
        <f t="shared" si="60"/>
        <v>5</v>
      </c>
    </row>
    <row r="227" spans="1:14" x14ac:dyDescent="0.25">
      <c r="A227" s="1">
        <v>42723</v>
      </c>
      <c r="B227">
        <v>10.74</v>
      </c>
      <c r="C227" s="25">
        <f t="shared" si="61"/>
        <v>-1.1049723756906049E-2</v>
      </c>
      <c r="D227" s="26">
        <f t="shared" si="62"/>
        <v>10.901545175822987</v>
      </c>
      <c r="E227" s="26"/>
      <c r="F227">
        <v>10.942</v>
      </c>
      <c r="G227" s="25">
        <f t="shared" si="54"/>
        <v>-1.4818557664766141E-2</v>
      </c>
      <c r="H227" s="25"/>
      <c r="I227" s="25">
        <f t="shared" si="55"/>
        <v>-1.8460976055565737E-2</v>
      </c>
      <c r="J227">
        <v>10075.19</v>
      </c>
      <c r="K227">
        <v>10020.540000000001</v>
      </c>
      <c r="L227" s="25">
        <f t="shared" si="53"/>
        <v>-5.4242153249715042E-3</v>
      </c>
      <c r="M227">
        <f t="shared" si="60"/>
        <v>1</v>
      </c>
    </row>
    <row r="228" spans="1:14" x14ac:dyDescent="0.25">
      <c r="A228" s="1">
        <v>42724</v>
      </c>
      <c r="B228">
        <v>10.64</v>
      </c>
      <c r="C228" s="25">
        <f t="shared" si="61"/>
        <v>-9.3109869646181842E-3</v>
      </c>
      <c r="D228" s="26">
        <f t="shared" si="62"/>
        <v>10.862407245517705</v>
      </c>
      <c r="E228" s="26"/>
      <c r="F228">
        <v>10.837999999999999</v>
      </c>
      <c r="G228" s="25">
        <f t="shared" si="54"/>
        <v>-2.0474950026337813E-2</v>
      </c>
      <c r="H228" s="25"/>
      <c r="I228" s="25">
        <f t="shared" si="55"/>
        <v>-1.8269053330872698E-2</v>
      </c>
      <c r="J228">
        <v>10020.540000000001</v>
      </c>
      <c r="K228">
        <v>9947.65</v>
      </c>
      <c r="L228" s="25">
        <f t="shared" si="53"/>
        <v>-7.2740590826443352E-3</v>
      </c>
      <c r="M228">
        <f t="shared" si="60"/>
        <v>2</v>
      </c>
    </row>
    <row r="229" spans="1:14" x14ac:dyDescent="0.25">
      <c r="A229" s="1">
        <v>42725</v>
      </c>
      <c r="B229">
        <v>10.7</v>
      </c>
      <c r="C229" s="25">
        <f t="shared" si="61"/>
        <v>5.639097744360777E-3</v>
      </c>
      <c r="D229" s="26">
        <f t="shared" si="62"/>
        <v>10.910353930827883</v>
      </c>
      <c r="E229" s="26"/>
      <c r="F229">
        <v>10.901</v>
      </c>
      <c r="G229" s="25">
        <f t="shared" si="54"/>
        <v>-1.9280211454324681E-2</v>
      </c>
      <c r="H229" s="25"/>
      <c r="I229" s="25">
        <f t="shared" si="55"/>
        <v>-1.8438675350885281E-2</v>
      </c>
      <c r="J229">
        <v>9947.65</v>
      </c>
      <c r="K229">
        <v>10014.06</v>
      </c>
      <c r="L229" s="25">
        <f t="shared" si="53"/>
        <v>6.6759485908731708E-3</v>
      </c>
      <c r="M229">
        <f t="shared" si="60"/>
        <v>3</v>
      </c>
    </row>
    <row r="230" spans="1:14" x14ac:dyDescent="0.25">
      <c r="A230" s="1">
        <v>42726</v>
      </c>
      <c r="B230">
        <v>10.66</v>
      </c>
      <c r="C230" s="25">
        <f t="shared" si="61"/>
        <v>-3.7383177570092796E-3</v>
      </c>
      <c r="D230" s="26">
        <f t="shared" si="62"/>
        <v>10.868462658502146</v>
      </c>
      <c r="E230" s="26"/>
      <c r="F230">
        <v>10.875999999999999</v>
      </c>
      <c r="G230" s="25">
        <f t="shared" si="54"/>
        <v>-1.9180510165259679E-2</v>
      </c>
      <c r="H230" s="25"/>
      <c r="I230" s="25">
        <f t="shared" si="55"/>
        <v>-1.9860242736300049E-2</v>
      </c>
      <c r="J230">
        <v>10014.06</v>
      </c>
      <c r="K230">
        <v>9984.17</v>
      </c>
      <c r="L230" s="25">
        <f t="shared" si="53"/>
        <v>-2.9848033664666707E-3</v>
      </c>
      <c r="M230">
        <f t="shared" si="60"/>
        <v>4</v>
      </c>
    </row>
    <row r="231" spans="1:14" x14ac:dyDescent="0.25">
      <c r="A231" s="1">
        <v>42727</v>
      </c>
      <c r="B231">
        <v>10.58</v>
      </c>
      <c r="C231" s="25">
        <f t="shared" si="61"/>
        <v>-7.5046904315196894E-3</v>
      </c>
      <c r="D231" s="26">
        <f t="shared" si="62"/>
        <v>10.815967332287009</v>
      </c>
      <c r="E231" s="26"/>
      <c r="F231">
        <v>10.81</v>
      </c>
      <c r="G231" s="25">
        <f t="shared" si="54"/>
        <v>-2.1816572206409757E-2</v>
      </c>
      <c r="H231" s="25"/>
      <c r="I231" s="25">
        <f t="shared" si="55"/>
        <v>-2.1276595744680882E-2</v>
      </c>
      <c r="J231">
        <v>9984.17</v>
      </c>
      <c r="K231">
        <v>9929.06</v>
      </c>
      <c r="L231" s="25">
        <f t="shared" si="53"/>
        <v>-5.5197377448501506E-3</v>
      </c>
      <c r="M231">
        <f t="shared" ref="M231:M236" si="63">WEEKDAY(A231,2)</f>
        <v>5</v>
      </c>
    </row>
    <row r="232" spans="1:14" x14ac:dyDescent="0.25">
      <c r="A232" s="1">
        <v>42730</v>
      </c>
      <c r="B232">
        <v>10.58</v>
      </c>
      <c r="C232" s="25">
        <f t="shared" si="61"/>
        <v>0</v>
      </c>
      <c r="D232" s="26">
        <f t="shared" si="62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3"/>
        <v>6.5696047762831E-3</v>
      </c>
      <c r="M232">
        <f>WEEKDAY(A232,2)</f>
        <v>1</v>
      </c>
    </row>
    <row r="233" spans="1:14" x14ac:dyDescent="0.25">
      <c r="A233" s="1">
        <v>42731</v>
      </c>
      <c r="B233">
        <v>10.58</v>
      </c>
      <c r="C233" s="25">
        <f t="shared" si="61"/>
        <v>0</v>
      </c>
      <c r="D233" s="26">
        <f t="shared" si="62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3"/>
        <v>-2.732560291926811E-3</v>
      </c>
      <c r="M233">
        <f t="shared" si="63"/>
        <v>2</v>
      </c>
    </row>
    <row r="234" spans="1:14" x14ac:dyDescent="0.25">
      <c r="A234" s="1">
        <v>42732</v>
      </c>
      <c r="B234">
        <v>10.54</v>
      </c>
      <c r="C234" s="25">
        <f t="shared" si="61"/>
        <v>-3.780718336483968E-3</v>
      </c>
      <c r="D234" s="26">
        <f t="shared" si="62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3"/>
        <v>-4.5670804998104719E-3</v>
      </c>
      <c r="M234">
        <f t="shared" si="63"/>
        <v>3</v>
      </c>
    </row>
    <row r="235" spans="1:14" x14ac:dyDescent="0.25">
      <c r="A235" s="1">
        <v>42733</v>
      </c>
      <c r="B235">
        <v>10.52</v>
      </c>
      <c r="C235" s="25">
        <f t="shared" si="61"/>
        <v>-1.8975332068310591E-3</v>
      </c>
      <c r="D235" s="26">
        <f t="shared" si="62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3"/>
        <v>-5.8459138070399153E-4</v>
      </c>
      <c r="M235">
        <f t="shared" si="63"/>
        <v>4</v>
      </c>
    </row>
    <row r="236" spans="1:14" x14ac:dyDescent="0.25">
      <c r="A236" s="1">
        <v>42734</v>
      </c>
      <c r="B236">
        <v>10.54</v>
      </c>
      <c r="C236" s="25">
        <f t="shared" si="61"/>
        <v>1.9011406844104961E-3</v>
      </c>
      <c r="D236" s="26">
        <f t="shared" ref="D236:D248" si="64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3"/>
        <v>5.5104753490942127E-3</v>
      </c>
      <c r="M236">
        <f t="shared" si="63"/>
        <v>5</v>
      </c>
      <c r="N236" s="50" t="s">
        <v>104</v>
      </c>
    </row>
    <row r="237" spans="1:14" x14ac:dyDescent="0.25">
      <c r="A237" s="1">
        <v>42738</v>
      </c>
      <c r="B237">
        <v>10.68</v>
      </c>
      <c r="C237" s="25">
        <f t="shared" si="61"/>
        <v>1.3282732447817969E-2</v>
      </c>
      <c r="D237" s="26">
        <f t="shared" si="64"/>
        <v>10.963368404160358</v>
      </c>
      <c r="E237" s="26"/>
      <c r="F237">
        <v>10.938000000000001</v>
      </c>
      <c r="G237" s="25">
        <f t="shared" ref="G237:G243" si="65">+B237/D237-1</f>
        <v>-2.5846837733996542E-2</v>
      </c>
      <c r="H237" s="25"/>
      <c r="I237" s="25">
        <f t="shared" ref="I237:I258" si="66">+B237/F237-1</f>
        <v>-2.3587493143170657E-2</v>
      </c>
      <c r="J237">
        <v>9970.2999999999993</v>
      </c>
      <c r="K237">
        <v>10065.200000000001</v>
      </c>
      <c r="L237" s="25">
        <f t="shared" si="53"/>
        <v>9.5182692597015617E-3</v>
      </c>
      <c r="M237">
        <f t="shared" ref="M237:M250" si="67">WEEKDAY(A237,2)</f>
        <v>2</v>
      </c>
      <c r="N237" s="50" t="s">
        <v>105</v>
      </c>
    </row>
    <row r="238" spans="1:14" x14ac:dyDescent="0.25">
      <c r="A238" s="1">
        <v>42739</v>
      </c>
      <c r="B238">
        <v>10.8</v>
      </c>
      <c r="C238" s="25">
        <f t="shared" si="61"/>
        <v>1.1235955056179803E-2</v>
      </c>
      <c r="D238" s="26">
        <f t="shared" si="64"/>
        <v>11.015841368278823</v>
      </c>
      <c r="E238" s="26">
        <f>D238*(1-VLOOKUP(A238,FX!A:K,9,0))</f>
        <v>11.055169343777951</v>
      </c>
      <c r="F238">
        <v>11.01</v>
      </c>
      <c r="G238" s="25">
        <f t="shared" si="65"/>
        <v>-1.9593725169314569E-2</v>
      </c>
      <c r="H238" s="25">
        <f>(+B238/(D238*(1-VLOOKUP(A238,FX!A:K,9,0)))-1)</f>
        <v>-2.3081450481947097E-2</v>
      </c>
      <c r="I238" s="25">
        <f t="shared" si="66"/>
        <v>-1.9073569482288777E-2</v>
      </c>
      <c r="J238">
        <v>10065.200000000001</v>
      </c>
      <c r="K238">
        <v>10136.83</v>
      </c>
      <c r="L238" s="25">
        <f t="shared" si="53"/>
        <v>7.1165997695028516E-3</v>
      </c>
      <c r="M238">
        <f t="shared" si="67"/>
        <v>3</v>
      </c>
      <c r="N238" s="50" t="s">
        <v>106</v>
      </c>
    </row>
    <row r="239" spans="1:14" ht="42" x14ac:dyDescent="0.25">
      <c r="A239" s="1">
        <v>42740</v>
      </c>
      <c r="B239">
        <v>10.9</v>
      </c>
      <c r="C239" s="25">
        <f t="shared" si="61"/>
        <v>9.2592592592593004E-3</v>
      </c>
      <c r="D239" s="26">
        <f t="shared" si="64"/>
        <v>11.006600386905966</v>
      </c>
      <c r="E239" s="26">
        <f>D239*(1-VLOOKUP(A239,FX!A:K,9,0))</f>
        <v>11.184882640929851</v>
      </c>
      <c r="F239">
        <v>11.039</v>
      </c>
      <c r="G239" s="25">
        <f t="shared" si="65"/>
        <v>-9.685132843814559E-3</v>
      </c>
      <c r="H239" s="25">
        <f>(+B239/(D239*(1-VLOOKUP(A239,FX!A:K,9,0)))-1)</f>
        <v>-2.5470329021366256E-2</v>
      </c>
      <c r="I239" s="25">
        <f t="shared" si="66"/>
        <v>-1.2591720264516604E-2</v>
      </c>
      <c r="J239">
        <v>10136.83</v>
      </c>
      <c r="K239">
        <v>10133.700000000001</v>
      </c>
      <c r="L239" s="25">
        <f t="shared" si="53"/>
        <v>-3.0877503124737693E-4</v>
      </c>
      <c r="M239">
        <f t="shared" si="67"/>
        <v>4</v>
      </c>
      <c r="N239" s="50" t="s">
        <v>115</v>
      </c>
    </row>
    <row r="240" spans="1:14" x14ac:dyDescent="0.25">
      <c r="A240" s="1">
        <v>42741</v>
      </c>
      <c r="B240">
        <v>10.86</v>
      </c>
      <c r="C240" s="25">
        <f t="shared" si="61"/>
        <v>-3.6697247706423131E-3</v>
      </c>
      <c r="D240" s="26">
        <f t="shared" si="64"/>
        <v>10.984239100229926</v>
      </c>
      <c r="E240" s="26">
        <f>D240*(1-VLOOKUP(A240,FX!A:K,9,0))</f>
        <v>11.014194816824469</v>
      </c>
      <c r="F240">
        <v>11.086</v>
      </c>
      <c r="G240" s="25">
        <f t="shared" si="65"/>
        <v>-1.1310669687382036E-2</v>
      </c>
      <c r="H240" s="25">
        <f>(+B240/(D240*(1-VLOOKUP(A240,FX!A:K,9,0)))-1)</f>
        <v>-1.399964494807493E-2</v>
      </c>
      <c r="I240" s="25">
        <f t="shared" si="66"/>
        <v>-2.038607252390412E-2</v>
      </c>
      <c r="J240">
        <v>10133.700000000001</v>
      </c>
      <c r="K240">
        <v>10083.43</v>
      </c>
      <c r="L240" s="25">
        <f t="shared" si="53"/>
        <v>-4.9606757650216826E-3</v>
      </c>
      <c r="M240">
        <f t="shared" si="67"/>
        <v>5</v>
      </c>
    </row>
    <row r="241" spans="1:14" x14ac:dyDescent="0.25">
      <c r="A241" s="1">
        <v>42744</v>
      </c>
      <c r="B241">
        <v>10.86</v>
      </c>
      <c r="C241" s="25">
        <f t="shared" si="61"/>
        <v>0</v>
      </c>
      <c r="D241" s="26">
        <f t="shared" si="64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5"/>
        <v>-2.3952081838697126E-2</v>
      </c>
      <c r="H241" s="25">
        <f>(+B241/(D241*(1-VLOOKUP(A241,FX!A:K,9,0)))-1)</f>
        <v>-1.3130131230603137E-2</v>
      </c>
      <c r="I241" s="25">
        <f t="shared" si="66"/>
        <v>-1.5501767745444761E-2</v>
      </c>
      <c r="J241">
        <v>10083.43</v>
      </c>
      <c r="K241">
        <v>10120.27</v>
      </c>
      <c r="L241" s="25">
        <f t="shared" si="53"/>
        <v>3.6535186935398034E-3</v>
      </c>
      <c r="M241">
        <f t="shared" si="67"/>
        <v>1</v>
      </c>
    </row>
    <row r="242" spans="1:14" x14ac:dyDescent="0.25">
      <c r="A242" s="1">
        <v>42745</v>
      </c>
      <c r="B242">
        <v>10.86</v>
      </c>
      <c r="C242" s="25">
        <f t="shared" si="61"/>
        <v>0</v>
      </c>
      <c r="D242" s="26">
        <f t="shared" si="64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5"/>
        <v>-1.3114582916363471E-2</v>
      </c>
      <c r="H242" s="25">
        <f>(+B242/(D242*(1-VLOOKUP(A242,FX!A:K,9,0)))-1)</f>
        <v>-1.4561009782627643E-2</v>
      </c>
      <c r="I242" s="25">
        <f t="shared" si="66"/>
        <v>-1.3444767441860406E-2</v>
      </c>
      <c r="J242">
        <v>10120.27</v>
      </c>
      <c r="K242">
        <v>10095.790000000001</v>
      </c>
      <c r="L242" s="25">
        <f t="shared" si="53"/>
        <v>-2.4189077959382299E-3</v>
      </c>
      <c r="M242">
        <f t="shared" si="67"/>
        <v>2</v>
      </c>
    </row>
    <row r="243" spans="1:14" x14ac:dyDescent="0.25">
      <c r="A243" s="1">
        <v>42746</v>
      </c>
      <c r="B243">
        <v>10.84</v>
      </c>
      <c r="C243" s="25">
        <f t="shared" si="61"/>
        <v>-1.8416206261510082E-3</v>
      </c>
      <c r="D243" s="26">
        <f t="shared" si="64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5"/>
        <v>-1.1755322372430044E-2</v>
      </c>
      <c r="H243" s="25">
        <f>(+B243/(D243*(1-VLOOKUP(A243,FX!A:K,9,0)))-1)</f>
        <v>-8.4008717657289012E-3</v>
      </c>
      <c r="I243" s="25">
        <f t="shared" si="66"/>
        <v>-1.1490060186029494E-2</v>
      </c>
      <c r="J243">
        <v>10095.790000000001</v>
      </c>
      <c r="K243">
        <v>10059.969999999999</v>
      </c>
      <c r="L243" s="25">
        <f t="shared" si="53"/>
        <v>-3.5480135779371036E-3</v>
      </c>
      <c r="M243">
        <f t="shared" si="67"/>
        <v>3</v>
      </c>
      <c r="N243" s="50" t="s">
        <v>120</v>
      </c>
    </row>
    <row r="244" spans="1:14" x14ac:dyDescent="0.25">
      <c r="A244" s="1">
        <v>42747</v>
      </c>
      <c r="B244">
        <v>10.84</v>
      </c>
      <c r="C244" s="25">
        <f t="shared" si="61"/>
        <v>0</v>
      </c>
      <c r="D244" s="26">
        <f t="shared" si="64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8">+B244/D244-1</f>
        <v>-1.0114449722690599E-2</v>
      </c>
      <c r="H244" s="25">
        <f>(+B244/(D244*(1-VLOOKUP(A244,FX!A:K,9,0)))-1)</f>
        <v>-1.1326082033059515E-2</v>
      </c>
      <c r="I244" s="25">
        <f t="shared" si="66"/>
        <v>-1.11293559569422E-2</v>
      </c>
      <c r="J244">
        <v>10059.969999999999</v>
      </c>
      <c r="K244">
        <v>10045.99</v>
      </c>
      <c r="L244" s="25">
        <f t="shared" si="53"/>
        <v>-1.3896661719666747E-3</v>
      </c>
      <c r="M244">
        <f t="shared" si="67"/>
        <v>4</v>
      </c>
    </row>
    <row r="245" spans="1:14" ht="28" x14ac:dyDescent="0.25">
      <c r="A245" s="1">
        <v>42748</v>
      </c>
      <c r="B245">
        <v>10.9</v>
      </c>
      <c r="C245" s="25">
        <f t="shared" si="61"/>
        <v>5.5350553505535416E-3</v>
      </c>
      <c r="D245" s="26">
        <f t="shared" si="64"/>
        <v>11.023237114510369</v>
      </c>
      <c r="E245" s="26">
        <f>D245*(1-VLOOKUP(A245,FX!A:K,9,0))</f>
        <v>11.069766234451032</v>
      </c>
      <c r="F245">
        <v>11.061</v>
      </c>
      <c r="G245" s="25">
        <f t="shared" si="68"/>
        <v>-1.1179757201098983E-2</v>
      </c>
      <c r="H245" s="25">
        <f>(+B245/(D245*(1-VLOOKUP(A245,FX!A:K,9,0)))-1)</f>
        <v>-1.5336027053822532E-2</v>
      </c>
      <c r="I245" s="25">
        <f t="shared" si="66"/>
        <v>-1.4555645963294395E-2</v>
      </c>
      <c r="J245">
        <v>10045.99</v>
      </c>
      <c r="K245">
        <v>10102.11</v>
      </c>
      <c r="L245" s="25">
        <f t="shared" si="53"/>
        <v>5.5863085669010104E-3</v>
      </c>
      <c r="M245">
        <f t="shared" si="67"/>
        <v>5</v>
      </c>
      <c r="N245" s="50" t="s">
        <v>131</v>
      </c>
    </row>
    <row r="246" spans="1:14" x14ac:dyDescent="0.25">
      <c r="A246" s="1">
        <v>42751</v>
      </c>
      <c r="B246">
        <v>10.94</v>
      </c>
      <c r="C246" s="25">
        <f t="shared" si="61"/>
        <v>3.669724770642091E-3</v>
      </c>
      <c r="D246" s="26">
        <f t="shared" si="64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8"/>
        <v>-2.094301504336471E-2</v>
      </c>
      <c r="H246" s="25">
        <f>(+B246/(D246*(1-VLOOKUP(A246,FX!A:K,9,0)))-1)</f>
        <v>-2.1991164417403675E-2</v>
      </c>
      <c r="I246" s="25">
        <f t="shared" si="66"/>
        <v>-2.1291823224190543E-2</v>
      </c>
      <c r="J246">
        <v>10102.11</v>
      </c>
      <c r="K246">
        <v>10205.33</v>
      </c>
      <c r="L246" s="25">
        <f t="shared" si="53"/>
        <v>1.021766739819685E-2</v>
      </c>
      <c r="M246">
        <f t="shared" si="67"/>
        <v>1</v>
      </c>
    </row>
    <row r="247" spans="1:14" x14ac:dyDescent="0.25">
      <c r="A247" s="1">
        <v>42752</v>
      </c>
      <c r="B247">
        <v>10.96</v>
      </c>
      <c r="C247" s="25">
        <f t="shared" si="61"/>
        <v>1.8281535648996261E-3</v>
      </c>
      <c r="D247" s="26">
        <f t="shared" si="64"/>
        <v>11.155951409704539</v>
      </c>
      <c r="E247" s="26">
        <f>D247*(1-VLOOKUP(A247,FX!A:K,9,0))</f>
        <v>11.193202887710433</v>
      </c>
      <c r="F247">
        <v>11.137</v>
      </c>
      <c r="G247" s="25">
        <f t="shared" si="68"/>
        <v>-1.7564742128051924E-2</v>
      </c>
      <c r="H247" s="25">
        <f>(+B247/(D247*(1-VLOOKUP(A247,FX!A:K,9,0)))-1)</f>
        <v>-2.0834330445888449E-2</v>
      </c>
      <c r="I247" s="25">
        <f t="shared" si="66"/>
        <v>-1.5892969381341437E-2</v>
      </c>
      <c r="J247">
        <v>10205.33</v>
      </c>
      <c r="K247">
        <v>10185.200000000001</v>
      </c>
      <c r="L247" s="25">
        <f t="shared" si="53"/>
        <v>-1.9724986845108816E-3</v>
      </c>
      <c r="M247">
        <f t="shared" si="67"/>
        <v>2</v>
      </c>
    </row>
    <row r="248" spans="1:14" x14ac:dyDescent="0.25">
      <c r="A248" s="1">
        <v>42753</v>
      </c>
      <c r="B248">
        <v>11.04</v>
      </c>
      <c r="C248" s="25">
        <f t="shared" si="61"/>
        <v>7.2992700729925808E-3</v>
      </c>
      <c r="D248" s="26">
        <f t="shared" si="64"/>
        <v>11.209156720535681</v>
      </c>
      <c r="E248" s="26">
        <f>D248*(1-VLOOKUP(A248,FX!A:K,9,0))</f>
        <v>11.223070917643275</v>
      </c>
      <c r="F248">
        <v>11.286</v>
      </c>
      <c r="G248" s="25">
        <f t="shared" si="68"/>
        <v>-1.5090940804296071E-2</v>
      </c>
      <c r="H248" s="25">
        <f>(+B248/(D248*(1-VLOOKUP(A248,FX!A:K,9,0)))-1)</f>
        <v>-1.6312016469171464E-2</v>
      </c>
      <c r="I248" s="25">
        <f t="shared" si="66"/>
        <v>-2.1796916533758703E-2</v>
      </c>
      <c r="J248">
        <v>10185.200000000001</v>
      </c>
      <c r="K248">
        <v>10251.19</v>
      </c>
      <c r="L248" s="25">
        <f t="shared" si="53"/>
        <v>6.4790087578054933E-3</v>
      </c>
      <c r="M248">
        <f t="shared" si="67"/>
        <v>3</v>
      </c>
    </row>
    <row r="249" spans="1:14" x14ac:dyDescent="0.25">
      <c r="A249" s="1">
        <v>42754</v>
      </c>
      <c r="B249">
        <v>10.96</v>
      </c>
      <c r="C249" s="25">
        <f t="shared" ref="C249:C280" si="69">B249/B248-1</f>
        <v>-7.246376811594013E-3</v>
      </c>
      <c r="D249" s="26">
        <f t="shared" ref="D249:D273" si="70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8"/>
        <v>-2.5971198772376525E-2</v>
      </c>
      <c r="H249" s="25">
        <f>(+B249/(D249*(1-VLOOKUP(A249,FX!A:K,9,0)))-1)</f>
        <v>-2.4778476771594393E-2</v>
      </c>
      <c r="I249" s="25">
        <f t="shared" si="66"/>
        <v>-2.5344597598932705E-2</v>
      </c>
      <c r="J249">
        <v>10251.19</v>
      </c>
      <c r="K249">
        <v>10220.52</v>
      </c>
      <c r="L249" s="25">
        <f t="shared" si="53"/>
        <v>-2.991847775721701E-3</v>
      </c>
      <c r="M249">
        <f t="shared" si="67"/>
        <v>4</v>
      </c>
    </row>
    <row r="250" spans="1:14" ht="28" x14ac:dyDescent="0.25">
      <c r="A250" s="1">
        <v>42755</v>
      </c>
      <c r="B250">
        <v>10.98</v>
      </c>
      <c r="C250" s="25">
        <f t="shared" si="69"/>
        <v>1.8248175182480342E-3</v>
      </c>
      <c r="D250" s="26">
        <f t="shared" si="70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8"/>
        <v>-2.8574036182967388E-2</v>
      </c>
      <c r="H250" s="25">
        <f>(+B250/(D250*(1-VLOOKUP(A250,FX!A:K,9,0)))-1)</f>
        <v>-2.7435785198178353E-2</v>
      </c>
      <c r="I250" s="25">
        <f t="shared" si="66"/>
        <v>-2.694080113434949E-2</v>
      </c>
      <c r="J250">
        <v>10220.52</v>
      </c>
      <c r="K250">
        <v>10273.209999999999</v>
      </c>
      <c r="L250" s="25">
        <f t="shared" si="53"/>
        <v>5.1553149937575427E-3</v>
      </c>
      <c r="M250">
        <f t="shared" si="67"/>
        <v>5</v>
      </c>
      <c r="N250" s="50" t="s">
        <v>137</v>
      </c>
    </row>
    <row r="251" spans="1:14" x14ac:dyDescent="0.25">
      <c r="A251" s="1">
        <v>42758</v>
      </c>
      <c r="B251">
        <v>11</v>
      </c>
      <c r="C251" s="25">
        <f t="shared" si="69"/>
        <v>1.8214936247722413E-3</v>
      </c>
      <c r="D251" s="26">
        <f t="shared" si="70"/>
        <v>11.282374381522427</v>
      </c>
      <c r="E251" s="26">
        <f>D251*(1-VLOOKUP(A251,FX!A:K,9,0))</f>
        <v>11.318392887572164</v>
      </c>
      <c r="F251">
        <v>11.3</v>
      </c>
      <c r="G251" s="25">
        <f t="shared" si="68"/>
        <v>-2.5027921603530734E-2</v>
      </c>
      <c r="H251" s="25">
        <f>(+B251/(D251*(1-VLOOKUP(A251,FX!A:K,9,0)))-1)</f>
        <v>-2.8130573901685829E-2</v>
      </c>
      <c r="I251" s="25">
        <f t="shared" si="66"/>
        <v>-2.6548672566371723E-2</v>
      </c>
      <c r="J251">
        <v>10273.209999999999</v>
      </c>
      <c r="K251">
        <v>10271.73</v>
      </c>
      <c r="L251" s="25">
        <f t="shared" si="53"/>
        <v>-1.4406402672573204E-4</v>
      </c>
      <c r="M251">
        <f t="shared" ref="M251:M281" si="71">WEEKDAY(A251,2)</f>
        <v>1</v>
      </c>
    </row>
    <row r="252" spans="1:14" x14ac:dyDescent="0.25">
      <c r="A252" s="1">
        <v>42759</v>
      </c>
      <c r="B252">
        <v>11.04</v>
      </c>
      <c r="C252" s="25">
        <f t="shared" si="69"/>
        <v>3.6363636363636598E-3</v>
      </c>
      <c r="D252" s="26">
        <f t="shared" si="70"/>
        <v>11.34207908502268</v>
      </c>
      <c r="E252" s="26">
        <f>D252*(1-VLOOKUP(A252,FX!A:K,9,0))</f>
        <v>11.346322115937584</v>
      </c>
      <c r="F252">
        <v>11.381</v>
      </c>
      <c r="G252" s="25">
        <f t="shared" si="68"/>
        <v>-2.6633484280812247E-2</v>
      </c>
      <c r="H252" s="25">
        <f>(+B252/(D252*(1-VLOOKUP(A252,FX!A:K,9,0)))-1)</f>
        <v>-2.6997481016981739E-2</v>
      </c>
      <c r="I252" s="25">
        <f t="shared" si="66"/>
        <v>-2.9962217731306695E-2</v>
      </c>
      <c r="J252">
        <v>10271.73</v>
      </c>
      <c r="K252">
        <v>10309.98</v>
      </c>
      <c r="L252" s="25">
        <f t="shared" si="53"/>
        <v>3.7238128338654697E-3</v>
      </c>
      <c r="M252">
        <f t="shared" si="71"/>
        <v>2</v>
      </c>
    </row>
    <row r="253" spans="1:14" x14ac:dyDescent="0.25">
      <c r="A253" s="1">
        <v>42760</v>
      </c>
      <c r="B253">
        <v>11.06</v>
      </c>
      <c r="C253" s="25">
        <f t="shared" si="69"/>
        <v>1.8115942028986698E-3</v>
      </c>
      <c r="D253" s="26">
        <f t="shared" si="70"/>
        <v>11.404236713359289</v>
      </c>
      <c r="E253" s="26">
        <f>D253*(1-VLOOKUP(A253,FX!A:K,9,0))</f>
        <v>11.383088261482413</v>
      </c>
      <c r="F253">
        <v>11.359</v>
      </c>
      <c r="G253" s="25">
        <f t="shared" si="68"/>
        <v>-3.0184984932489001E-2</v>
      </c>
      <c r="H253" s="25">
        <f>(+B253/(D253*(1-VLOOKUP(A253,FX!A:K,9,0)))-1)</f>
        <v>-2.8383181616509545E-2</v>
      </c>
      <c r="I253" s="25">
        <f t="shared" si="66"/>
        <v>-2.6322739677788531E-2</v>
      </c>
      <c r="J253">
        <v>10309.98</v>
      </c>
      <c r="K253">
        <v>10331.030000000001</v>
      </c>
      <c r="L253" s="25">
        <f t="shared" si="53"/>
        <v>2.0417110411465877E-3</v>
      </c>
      <c r="M253">
        <f t="shared" si="71"/>
        <v>3</v>
      </c>
    </row>
    <row r="254" spans="1:14" x14ac:dyDescent="0.25">
      <c r="A254" s="1">
        <v>42761</v>
      </c>
      <c r="B254">
        <v>11.14</v>
      </c>
      <c r="C254" s="25">
        <f t="shared" si="69"/>
        <v>7.2332730560578096E-3</v>
      </c>
      <c r="D254" s="26">
        <f t="shared" si="70"/>
        <v>11.392655791339292</v>
      </c>
      <c r="E254" s="26">
        <f>D254*(1-VLOOKUP(A254,FX!A:K,9,0))</f>
        <v>11.397036627284683</v>
      </c>
      <c r="F254">
        <v>11.394</v>
      </c>
      <c r="G254" s="25">
        <f t="shared" si="68"/>
        <v>-2.2177075825582371E-2</v>
      </c>
      <c r="H254" s="25">
        <f>(+B254/(D254*(1-VLOOKUP(A254,FX!A:K,9,0)))-1)</f>
        <v>-2.2552935090980775E-2</v>
      </c>
      <c r="I254" s="25">
        <f t="shared" si="66"/>
        <v>-2.2292434614709422E-2</v>
      </c>
      <c r="J254">
        <v>10331.030000000001</v>
      </c>
      <c r="K254">
        <v>10361.64</v>
      </c>
      <c r="L254" s="25">
        <f t="shared" si="53"/>
        <v>2.9629185086093024E-3</v>
      </c>
      <c r="M254">
        <f t="shared" si="71"/>
        <v>4</v>
      </c>
    </row>
    <row r="255" spans="1:14" x14ac:dyDescent="0.25">
      <c r="A255" s="1">
        <v>42762</v>
      </c>
      <c r="B255">
        <v>11.14</v>
      </c>
      <c r="C255" s="25">
        <f t="shared" si="69"/>
        <v>0</v>
      </c>
      <c r="D255" s="26">
        <f t="shared" si="70"/>
        <v>11.394</v>
      </c>
      <c r="E255" s="26">
        <f>D255*(1-VLOOKUP(A255,FX!A:K,9,0))</f>
        <v>11.327377113580431</v>
      </c>
      <c r="F255">
        <v>11.394</v>
      </c>
      <c r="G255" s="25">
        <f t="shared" si="68"/>
        <v>-2.2292434614709422E-2</v>
      </c>
      <c r="H255" s="25">
        <f>(+B255/(D255*(1-VLOOKUP(A255,FX!A:K,9,0)))-1)</f>
        <v>-1.6541968339323976E-2</v>
      </c>
      <c r="I255" s="25">
        <f t="shared" si="66"/>
        <v>-2.2292434614709422E-2</v>
      </c>
      <c r="J255">
        <v>10361.64</v>
      </c>
      <c r="K255">
        <v>10361.64</v>
      </c>
      <c r="L255" s="25">
        <f t="shared" si="53"/>
        <v>0</v>
      </c>
      <c r="M255">
        <f t="shared" si="71"/>
        <v>5</v>
      </c>
    </row>
    <row r="256" spans="1:14" ht="28" x14ac:dyDescent="0.25">
      <c r="A256" s="1">
        <v>42767</v>
      </c>
      <c r="B256">
        <v>11.14</v>
      </c>
      <c r="C256" s="25">
        <f t="shared" si="69"/>
        <v>0</v>
      </c>
      <c r="D256" s="26">
        <f t="shared" si="70"/>
        <v>11.394</v>
      </c>
      <c r="E256" s="26">
        <f>D256*(1-VLOOKUP(A256,FX!A:K,9,0))</f>
        <v>11.426297450030166</v>
      </c>
      <c r="F256">
        <v>11.391999999999999</v>
      </c>
      <c r="G256" s="25">
        <f t="shared" si="68"/>
        <v>-2.2292434614709422E-2</v>
      </c>
      <c r="H256" s="25">
        <f>(+B256/(D256*(1-VLOOKUP(A256,FX!A:K,9,0)))-1)</f>
        <v>-2.5056012350650803E-2</v>
      </c>
      <c r="I256" s="25">
        <f t="shared" si="66"/>
        <v>-2.2120786516853785E-2</v>
      </c>
      <c r="J256">
        <v>10361.64</v>
      </c>
      <c r="K256">
        <v>10361.64</v>
      </c>
      <c r="L256" s="25">
        <f t="shared" si="53"/>
        <v>0</v>
      </c>
      <c r="M256">
        <f t="shared" si="71"/>
        <v>3</v>
      </c>
      <c r="N256" s="50" t="s">
        <v>150</v>
      </c>
    </row>
    <row r="257" spans="1:14" x14ac:dyDescent="0.25">
      <c r="A257" s="1">
        <v>42768</v>
      </c>
      <c r="B257">
        <v>11.14</v>
      </c>
      <c r="C257" s="25">
        <f t="shared" si="69"/>
        <v>0</v>
      </c>
      <c r="D257" s="26">
        <f t="shared" si="70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8"/>
        <v>-2.2120786516853785E-2</v>
      </c>
      <c r="H257" s="25">
        <f>(+B257/(D257*(1-VLOOKUP(A257,FX!A:K,9,0)))-1)</f>
        <v>-2.4978288120692582E-2</v>
      </c>
      <c r="I257" s="25">
        <f t="shared" si="66"/>
        <v>-2.2120786516853785E-2</v>
      </c>
      <c r="J257">
        <v>10361.64</v>
      </c>
      <c r="K257">
        <v>10361.64</v>
      </c>
      <c r="L257" s="25">
        <f t="shared" si="53"/>
        <v>0</v>
      </c>
      <c r="M257">
        <f t="shared" si="71"/>
        <v>4</v>
      </c>
      <c r="N257" s="50" t="s">
        <v>152</v>
      </c>
    </row>
    <row r="258" spans="1:14" x14ac:dyDescent="0.25">
      <c r="A258" s="1">
        <v>42769</v>
      </c>
      <c r="B258">
        <v>11.04</v>
      </c>
      <c r="C258" s="25">
        <f t="shared" si="69"/>
        <v>-8.9766606822263562E-3</v>
      </c>
      <c r="D258" s="26">
        <f t="shared" si="70"/>
        <v>11.273425411421359</v>
      </c>
      <c r="E258" s="26">
        <f>D258*(1-VLOOKUP(A258,FX!A:K,9,0))</f>
        <v>11.262181252958415</v>
      </c>
      <c r="F258">
        <v>11.279</v>
      </c>
      <c r="G258" s="25">
        <f t="shared" si="68"/>
        <v>-2.0705810603480868E-2</v>
      </c>
      <c r="H258" s="25">
        <f>(+B258/(D258*(1-VLOOKUP(A258,FX!A:K,9,0)))-1)</f>
        <v>-1.9728083571737276E-2</v>
      </c>
      <c r="I258" s="25">
        <f t="shared" si="66"/>
        <v>-2.1189821792712227E-2</v>
      </c>
      <c r="J258">
        <v>10361.64</v>
      </c>
      <c r="K258">
        <v>10253.790000000001</v>
      </c>
      <c r="L258" s="25">
        <f t="shared" si="53"/>
        <v>-1.0408583969332863E-2</v>
      </c>
      <c r="M258">
        <f t="shared" si="71"/>
        <v>5</v>
      </c>
    </row>
    <row r="259" spans="1:14" x14ac:dyDescent="0.25">
      <c r="A259" s="1">
        <v>42772</v>
      </c>
      <c r="B259">
        <v>11.1</v>
      </c>
      <c r="C259" s="25">
        <f t="shared" si="69"/>
        <v>5.4347826086957873E-3</v>
      </c>
      <c r="D259" s="26">
        <f t="shared" si="70"/>
        <v>11.298513707614454</v>
      </c>
      <c r="E259" s="26">
        <f>D259*(1-VLOOKUP(A259,FX!A:K,9,0))</f>
        <v>11.326541711339585</v>
      </c>
      <c r="F259">
        <v>11.286</v>
      </c>
      <c r="G259" s="25">
        <f t="shared" si="68"/>
        <v>-1.7569895718289819E-2</v>
      </c>
      <c r="H259" s="25">
        <f>(+B259/(D259*(1-VLOOKUP(A259,FX!A:K,9,0)))-1)</f>
        <v>-2.0000960320729066E-2</v>
      </c>
      <c r="I259" s="25">
        <f t="shared" ref="I259:I270" si="72">+B259/F259-1</f>
        <v>-1.6480595427963873E-2</v>
      </c>
      <c r="J259">
        <v>10253.790000000001</v>
      </c>
      <c r="K259">
        <v>10271.530000000001</v>
      </c>
      <c r="L259" s="25">
        <f t="shared" si="53"/>
        <v>1.7300919952525362E-3</v>
      </c>
      <c r="M259">
        <f t="shared" si="71"/>
        <v>1</v>
      </c>
      <c r="N259" s="50" t="s">
        <v>167</v>
      </c>
    </row>
    <row r="260" spans="1:14" x14ac:dyDescent="0.25">
      <c r="A260" s="1">
        <v>42773</v>
      </c>
      <c r="B260">
        <v>11</v>
      </c>
      <c r="C260" s="25">
        <f t="shared" si="69"/>
        <v>-9.009009009009028E-3</v>
      </c>
      <c r="D260" s="26">
        <f t="shared" si="70"/>
        <v>11.254871981097265</v>
      </c>
      <c r="E260" s="26">
        <f>D260*(1-VLOOKUP(A260,FX!A:K,9,0))</f>
        <v>11.23338911146902</v>
      </c>
      <c r="F260">
        <v>11.253</v>
      </c>
      <c r="G260" s="25">
        <f t="shared" si="68"/>
        <v>-2.264548024405133E-2</v>
      </c>
      <c r="H260" s="25">
        <f>(+B260/(D260*(1-VLOOKUP(A260,FX!A:K,9,0)))-1)</f>
        <v>-2.0776375602509445E-2</v>
      </c>
      <c r="I260" s="25">
        <f t="shared" si="72"/>
        <v>-2.2482893450635366E-2</v>
      </c>
      <c r="J260">
        <v>10271.530000000001</v>
      </c>
      <c r="K260">
        <v>10243.200000000001</v>
      </c>
      <c r="L260" s="25">
        <f t="shared" si="53"/>
        <v>-2.758109064569747E-3</v>
      </c>
      <c r="M260">
        <f t="shared" si="71"/>
        <v>2</v>
      </c>
    </row>
    <row r="261" spans="1:14" x14ac:dyDescent="0.25">
      <c r="A261" s="1">
        <v>42774</v>
      </c>
      <c r="B261">
        <v>11.04</v>
      </c>
      <c r="C261" s="25">
        <f t="shared" si="69"/>
        <v>3.6363636363636598E-3</v>
      </c>
      <c r="D261" s="26">
        <f t="shared" si="70"/>
        <v>11.294229800257732</v>
      </c>
      <c r="E261" s="26">
        <f>D261*(1-VLOOKUP(A261,FX!A:K,9,0))</f>
        <v>11.251071825588989</v>
      </c>
      <c r="F261">
        <v>11.253</v>
      </c>
      <c r="G261" s="25">
        <f t="shared" si="68"/>
        <v>-2.2509706704562649E-2</v>
      </c>
      <c r="H261" s="25">
        <f>(+B261/(D261*(1-VLOOKUP(A261,FX!A:K,9,0)))-1)</f>
        <v>-1.8760152709090039E-2</v>
      </c>
      <c r="I261" s="25">
        <f t="shared" si="72"/>
        <v>-1.8928285790455912E-2</v>
      </c>
      <c r="J261">
        <v>10243.200000000001</v>
      </c>
      <c r="K261">
        <v>10280.73</v>
      </c>
      <c r="L261" s="25">
        <f t="shared" si="53"/>
        <v>3.6638940955950883E-3</v>
      </c>
      <c r="M261">
        <f t="shared" si="71"/>
        <v>3</v>
      </c>
      <c r="N261" s="50" t="s">
        <v>178</v>
      </c>
    </row>
    <row r="262" spans="1:14" x14ac:dyDescent="0.25">
      <c r="A262" s="1">
        <v>42775</v>
      </c>
      <c r="B262">
        <v>11.1</v>
      </c>
      <c r="C262" s="25">
        <f t="shared" si="69"/>
        <v>5.4347826086957873E-3</v>
      </c>
      <c r="D262" s="26">
        <f t="shared" si="70"/>
        <v>11.295940062622012</v>
      </c>
      <c r="E262" s="26">
        <f>D262*(1-VLOOKUP(A262,FX!A:K,9,0))</f>
        <v>11.284061580981339</v>
      </c>
      <c r="F262">
        <v>11.318</v>
      </c>
      <c r="G262" s="25">
        <f t="shared" si="68"/>
        <v>-1.7346060755967896E-2</v>
      </c>
      <c r="H262" s="25">
        <f>(+B262/(D262*(1-VLOOKUP(A262,FX!A:K,9,0)))-1)</f>
        <v>-1.631164272371266E-2</v>
      </c>
      <c r="I262" s="25">
        <f t="shared" si="72"/>
        <v>-1.9261353596041753E-2</v>
      </c>
      <c r="J262">
        <v>10280.73</v>
      </c>
      <c r="K262">
        <v>10319.959999999999</v>
      </c>
      <c r="L262" s="25">
        <f t="shared" si="53"/>
        <v>3.8158768881197958E-3</v>
      </c>
      <c r="M262">
        <f t="shared" si="71"/>
        <v>4</v>
      </c>
    </row>
    <row r="263" spans="1:14" ht="56" x14ac:dyDescent="0.25">
      <c r="A263" s="1">
        <v>42776</v>
      </c>
      <c r="B263">
        <v>11.24</v>
      </c>
      <c r="C263" s="25">
        <f t="shared" si="69"/>
        <v>1.2612612612612706E-2</v>
      </c>
      <c r="D263" s="26">
        <f t="shared" si="70"/>
        <v>11.387728801274426</v>
      </c>
      <c r="E263" s="26">
        <f>D263*(1-VLOOKUP(A263,FX!A:K,9,0))</f>
        <v>11.360996836370443</v>
      </c>
      <c r="F263">
        <v>11.368</v>
      </c>
      <c r="G263" s="25">
        <f t="shared" si="68"/>
        <v>-1.2972630789898409E-2</v>
      </c>
      <c r="H263" s="25">
        <f>(+B263/(D263*(1-VLOOKUP(A263,FX!A:K,9,0)))-1)</f>
        <v>-1.0650195410942365E-2</v>
      </c>
      <c r="I263" s="25">
        <f t="shared" si="72"/>
        <v>-1.1259676284306797E-2</v>
      </c>
      <c r="J263">
        <v>10319.959999999999</v>
      </c>
      <c r="K263">
        <v>10383.540000000001</v>
      </c>
      <c r="L263" s="25">
        <f t="shared" si="53"/>
        <v>6.1608765925451614E-3</v>
      </c>
      <c r="M263">
        <f t="shared" si="71"/>
        <v>5</v>
      </c>
      <c r="N263" s="50" t="s">
        <v>187</v>
      </c>
    </row>
    <row r="264" spans="1:14" x14ac:dyDescent="0.25">
      <c r="A264" s="1">
        <v>42779</v>
      </c>
      <c r="B264">
        <v>11.34</v>
      </c>
      <c r="C264" s="25">
        <f t="shared" si="69"/>
        <v>8.8967971530249379E-3</v>
      </c>
      <c r="D264" s="26">
        <f t="shared" si="70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8"/>
        <v>-8.9522990102766098E-3</v>
      </c>
      <c r="H264" s="25">
        <f>(+B264/(D264*(1-VLOOKUP(A264,FX!A:K,9,0)))-1)</f>
        <v>-6.9440962961675456E-3</v>
      </c>
      <c r="I264" s="25">
        <f t="shared" si="72"/>
        <v>-7.700385019251077E-3</v>
      </c>
      <c r="J264">
        <v>10383.540000000001</v>
      </c>
      <c r="K264">
        <v>10451.530000000001</v>
      </c>
      <c r="L264" s="25">
        <f t="shared" si="53"/>
        <v>6.5478632528019887E-3</v>
      </c>
      <c r="M264">
        <f t="shared" si="71"/>
        <v>1</v>
      </c>
    </row>
    <row r="265" spans="1:14" ht="28" x14ac:dyDescent="0.25">
      <c r="A265" s="1">
        <v>42780</v>
      </c>
      <c r="B265">
        <v>11.32</v>
      </c>
      <c r="C265" s="25">
        <f t="shared" si="69"/>
        <v>-1.7636684303350414E-3</v>
      </c>
      <c r="D265" s="26">
        <f t="shared" si="70"/>
        <v>11.39727466122185</v>
      </c>
      <c r="E265" s="26">
        <f>D265*(1-VLOOKUP(A265,FX!A:K,9,0))</f>
        <v>11.42629964239355</v>
      </c>
      <c r="F265">
        <v>11.413</v>
      </c>
      <c r="G265" s="25">
        <f t="shared" si="68"/>
        <v>-6.7800999378184734E-3</v>
      </c>
      <c r="H265" s="25">
        <f>(+B265/(D265*(1-VLOOKUP(A265,FX!A:K,9,0)))-1)</f>
        <v>-9.3030679852958986E-3</v>
      </c>
      <c r="I265" s="25">
        <f t="shared" si="72"/>
        <v>-8.1486024708665727E-3</v>
      </c>
      <c r="J265">
        <v>10451.530000000001</v>
      </c>
      <c r="K265">
        <v>10423.43</v>
      </c>
      <c r="L265" s="25">
        <f t="shared" si="53"/>
        <v>-2.68860157316686E-3</v>
      </c>
      <c r="M265">
        <f t="shared" si="71"/>
        <v>2</v>
      </c>
      <c r="N265" s="50" t="s">
        <v>193</v>
      </c>
    </row>
    <row r="266" spans="1:14" x14ac:dyDescent="0.25">
      <c r="A266" s="1">
        <v>42781</v>
      </c>
      <c r="B266">
        <v>11.34</v>
      </c>
      <c r="C266" s="25">
        <f t="shared" si="69"/>
        <v>1.7667844522968323E-3</v>
      </c>
      <c r="D266" s="26">
        <f t="shared" si="70"/>
        <v>11.435172475854877</v>
      </c>
      <c r="E266" s="26">
        <f>D266*(1-VLOOKUP(A266,FX!A:K,9,0))</f>
        <v>11.453348560058304</v>
      </c>
      <c r="F266">
        <v>11.464</v>
      </c>
      <c r="G266" s="25">
        <f t="shared" si="68"/>
        <v>-8.3227844665947348E-3</v>
      </c>
      <c r="H266" s="25">
        <f>(+B266/(D266*(1-VLOOKUP(A266,FX!A:K,9,0)))-1)</f>
        <v>-9.8965433090536514E-3</v>
      </c>
      <c r="I266" s="25">
        <f t="shared" si="72"/>
        <v>-1.0816468946266644E-2</v>
      </c>
      <c r="J266">
        <v>10423.43</v>
      </c>
      <c r="K266">
        <v>10443.68</v>
      </c>
      <c r="L266" s="25">
        <f t="shared" si="53"/>
        <v>1.9427386186696705E-3</v>
      </c>
      <c r="M266">
        <f t="shared" si="71"/>
        <v>3</v>
      </c>
    </row>
    <row r="267" spans="1:14" x14ac:dyDescent="0.25">
      <c r="A267" s="1">
        <v>42782</v>
      </c>
      <c r="B267">
        <v>11.38</v>
      </c>
      <c r="C267" s="25">
        <f t="shared" si="69"/>
        <v>3.5273368606703048E-3</v>
      </c>
      <c r="D267" s="26">
        <f t="shared" si="70"/>
        <v>11.494746503148317</v>
      </c>
      <c r="E267" s="26">
        <f>D267*(1-VLOOKUP(A267,FX!A:K,9,0))</f>
        <v>11.504060683243887</v>
      </c>
      <c r="F267">
        <v>11.496</v>
      </c>
      <c r="G267" s="25">
        <f t="shared" si="68"/>
        <v>-9.9825170669826102E-3</v>
      </c>
      <c r="H267" s="25">
        <f>(+B267/(D267*(1-VLOOKUP(A267,FX!A:K,9,0)))-1)</f>
        <v>-1.0784077610489828E-2</v>
      </c>
      <c r="I267" s="25">
        <f t="shared" si="72"/>
        <v>-1.0090466249130126E-2</v>
      </c>
      <c r="J267">
        <v>10443.68</v>
      </c>
      <c r="K267">
        <v>10471.69</v>
      </c>
      <c r="L267" s="25">
        <f t="shared" si="53"/>
        <v>2.6820048105649086E-3</v>
      </c>
      <c r="M267">
        <f t="shared" si="71"/>
        <v>4</v>
      </c>
    </row>
    <row r="268" spans="1:14" x14ac:dyDescent="0.25">
      <c r="A268" s="1">
        <v>42783</v>
      </c>
      <c r="B268">
        <v>11.32</v>
      </c>
      <c r="C268" s="25">
        <f t="shared" si="69"/>
        <v>-5.2724077328647478E-3</v>
      </c>
      <c r="D268" s="26">
        <f t="shared" si="70"/>
        <v>11.432996278537656</v>
      </c>
      <c r="E268" s="26">
        <f>D268*(1-VLOOKUP(A268,FX!A:K,9,0))</f>
        <v>11.423773848131088</v>
      </c>
      <c r="F268">
        <v>11.459</v>
      </c>
      <c r="G268" s="25">
        <f t="shared" si="68"/>
        <v>-9.8833477930694302E-3</v>
      </c>
      <c r="H268" s="25">
        <f>(+B268/(D268*(1-VLOOKUP(A268,FX!A:K,9,0)))-1)</f>
        <v>-9.0840250788108978E-3</v>
      </c>
      <c r="I268" s="25">
        <f t="shared" si="72"/>
        <v>-1.2130203333624134E-2</v>
      </c>
      <c r="J268">
        <v>10471.69</v>
      </c>
      <c r="K268">
        <v>10414.299999999999</v>
      </c>
      <c r="L268" s="25">
        <f t="shared" si="53"/>
        <v>-5.4804907326325702E-3</v>
      </c>
      <c r="M268">
        <f t="shared" si="71"/>
        <v>5</v>
      </c>
    </row>
    <row r="269" spans="1:14" x14ac:dyDescent="0.25">
      <c r="A269" s="1">
        <v>42786</v>
      </c>
      <c r="B269">
        <v>11.5</v>
      </c>
      <c r="C269" s="25">
        <f t="shared" si="69"/>
        <v>1.5901060070671269E-2</v>
      </c>
      <c r="D269" s="26">
        <f t="shared" si="70"/>
        <v>11.634698138136985</v>
      </c>
      <c r="E269" s="26">
        <f>D269*(1-VLOOKUP(A269,FX!A:K,9,0))</f>
        <v>11.641407099892151</v>
      </c>
      <c r="F269">
        <v>11.587</v>
      </c>
      <c r="G269" s="25">
        <f t="shared" si="68"/>
        <v>-1.1577278287561388E-2</v>
      </c>
      <c r="H269" s="25">
        <f>(+B269/(D269*(1-VLOOKUP(A269,FX!A:K,9,0)))-1)</f>
        <v>-1.2146907902006121E-2</v>
      </c>
      <c r="I269" s="25">
        <f t="shared" si="72"/>
        <v>-7.5084146025717891E-3</v>
      </c>
      <c r="J269">
        <v>10414.299999999999</v>
      </c>
      <c r="K269">
        <v>10573.98</v>
      </c>
      <c r="L269" s="25">
        <f t="shared" si="53"/>
        <v>1.5332763603890909E-2</v>
      </c>
      <c r="M269">
        <f t="shared" si="71"/>
        <v>1</v>
      </c>
    </row>
    <row r="270" spans="1:14" x14ac:dyDescent="0.25">
      <c r="A270" s="1">
        <v>42787</v>
      </c>
      <c r="B270">
        <v>11.44</v>
      </c>
      <c r="C270" s="25">
        <f t="shared" si="69"/>
        <v>-5.2173913043478404E-3</v>
      </c>
      <c r="D270" s="26">
        <f t="shared" si="70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8"/>
        <v>-1.3255872213357445E-2</v>
      </c>
      <c r="H270" s="25">
        <f>(+B270/(D270*(1-VLOOKUP(A270,FX!A:K,9,0)))-1)</f>
        <v>-1.0926075640295685E-2</v>
      </c>
      <c r="I270" s="25">
        <f t="shared" si="72"/>
        <v>-1.2516184721622858E-2</v>
      </c>
      <c r="J270">
        <v>10573.98</v>
      </c>
      <c r="K270">
        <v>10580.08</v>
      </c>
      <c r="L270" s="25">
        <f t="shared" si="53"/>
        <v>5.7688779437836679E-4</v>
      </c>
      <c r="M270">
        <f t="shared" si="71"/>
        <v>2</v>
      </c>
    </row>
    <row r="271" spans="1:14" x14ac:dyDescent="0.25">
      <c r="A271" s="1">
        <v>42788</v>
      </c>
      <c r="B271">
        <v>11.46</v>
      </c>
      <c r="C271" s="25">
        <f t="shared" si="69"/>
        <v>1.7482517482518833E-3</v>
      </c>
      <c r="D271" s="26">
        <f t="shared" si="70"/>
        <v>11.593486112581381</v>
      </c>
      <c r="E271" s="26">
        <f>D271*(1-VLOOKUP(A271,FX!A:K,9,0))</f>
        <v>11.59601982947439</v>
      </c>
      <c r="F271">
        <v>11.586</v>
      </c>
      <c r="G271" s="25">
        <f t="shared" si="68"/>
        <v>-1.1513889030886015E-2</v>
      </c>
      <c r="H271" s="25">
        <f>(+B271/(D271*(1-VLOOKUP(A271,FX!A:K,9,0)))-1)</f>
        <v>-1.1729872100482153E-2</v>
      </c>
      <c r="I271" s="25">
        <f t="shared" ref="I271:I340" si="73">+B271/F271-1</f>
        <v>-1.0875194199896354E-2</v>
      </c>
      <c r="J271">
        <v>10580.08</v>
      </c>
      <c r="K271">
        <v>10587.83</v>
      </c>
      <c r="L271" s="25">
        <f t="shared" si="53"/>
        <v>7.3250863887608375E-4</v>
      </c>
      <c r="M271">
        <f t="shared" si="71"/>
        <v>3</v>
      </c>
    </row>
    <row r="272" spans="1:14" x14ac:dyDescent="0.25">
      <c r="A272" s="1">
        <v>42789</v>
      </c>
      <c r="B272">
        <v>11.4</v>
      </c>
      <c r="C272" s="25">
        <f t="shared" si="69"/>
        <v>-5.2356020942408987E-3</v>
      </c>
      <c r="D272" s="26">
        <f t="shared" si="70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8"/>
        <v>-1.1747217045437908E-2</v>
      </c>
      <c r="H272" s="25">
        <f>(+B272/(D272*(1-VLOOKUP(A272,FX!A:K,9,0)))-1)</f>
        <v>-1.1534791383166598E-2</v>
      </c>
      <c r="I272" s="25">
        <f t="shared" si="73"/>
        <v>-1.3499480789200269E-2</v>
      </c>
      <c r="J272">
        <v>10587.83</v>
      </c>
      <c r="K272">
        <v>10541.69</v>
      </c>
      <c r="L272" s="25">
        <f t="shared" si="53"/>
        <v>-4.3578334748479719E-3</v>
      </c>
      <c r="M272">
        <f t="shared" si="71"/>
        <v>4</v>
      </c>
    </row>
    <row r="273" spans="1:14" ht="42" x14ac:dyDescent="0.25">
      <c r="A273" s="1">
        <v>42790</v>
      </c>
      <c r="B273">
        <v>11.38</v>
      </c>
      <c r="C273" s="25">
        <f t="shared" si="69"/>
        <v>-1.7543859649122862E-3</v>
      </c>
      <c r="D273" s="26">
        <f t="shared" si="70"/>
        <v>11.54182588939724</v>
      </c>
      <c r="E273" s="26">
        <f>D273*(1-VLOOKUP(A273,FX!A:K,9,0))</f>
        <v>11.55318119481201</v>
      </c>
      <c r="F273">
        <v>11.548</v>
      </c>
      <c r="G273" s="25">
        <f t="shared" si="68"/>
        <v>-1.4020822263997146E-2</v>
      </c>
      <c r="H273" s="25">
        <f>(+B273/(D273*(1-VLOOKUP(A273,FX!A:K,9,0)))-1)</f>
        <v>-1.4989914196946619E-2</v>
      </c>
      <c r="I273" s="25">
        <f t="shared" si="73"/>
        <v>-1.4547973675095194E-2</v>
      </c>
      <c r="J273">
        <v>10541.69</v>
      </c>
      <c r="K273">
        <v>10528.76</v>
      </c>
      <c r="L273" s="25">
        <f t="shared" ref="L273:L281" si="74">+K273/J273-1</f>
        <v>-1.2265585499099396E-3</v>
      </c>
      <c r="M273">
        <f t="shared" si="71"/>
        <v>5</v>
      </c>
      <c r="N273" s="50" t="s">
        <v>207</v>
      </c>
    </row>
    <row r="274" spans="1:14" x14ac:dyDescent="0.25">
      <c r="A274" s="1">
        <v>42793</v>
      </c>
      <c r="B274">
        <v>11.3</v>
      </c>
      <c r="C274" s="25">
        <f t="shared" si="69"/>
        <v>-7.0298769771529601E-3</v>
      </c>
      <c r="D274" s="26">
        <f t="shared" ref="D274:D279" si="75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8"/>
        <v>-1.2564164877613915E-2</v>
      </c>
      <c r="H274" s="25">
        <f>(+B274/(D274*(1-VLOOKUP(A274,FX!A:K,9,0)))-1)</f>
        <v>-1.2171704445465892E-2</v>
      </c>
      <c r="I274" s="25">
        <f t="shared" si="73"/>
        <v>-1.0334559467507276E-2</v>
      </c>
      <c r="J274">
        <v>10528.76</v>
      </c>
      <c r="K274">
        <v>10433.74</v>
      </c>
      <c r="L274" s="25">
        <f t="shared" si="74"/>
        <v>-9.0248044404089844E-3</v>
      </c>
      <c r="M274">
        <f t="shared" si="71"/>
        <v>1</v>
      </c>
    </row>
    <row r="275" spans="1:14" x14ac:dyDescent="0.25">
      <c r="A275" s="1">
        <v>42794</v>
      </c>
      <c r="B275">
        <v>11.28</v>
      </c>
      <c r="C275" s="25">
        <f t="shared" si="69"/>
        <v>-1.7699115044248481E-3</v>
      </c>
      <c r="D275" s="26">
        <f t="shared" si="75"/>
        <v>11.424894306356109</v>
      </c>
      <c r="E275" s="26">
        <f>D275*(1-VLOOKUP(A275,FX!A:K,9,0))</f>
        <v>11.434390928794839</v>
      </c>
      <c r="F275">
        <v>11.435</v>
      </c>
      <c r="G275" s="25">
        <f t="shared" si="68"/>
        <v>-1.2682332323678436E-2</v>
      </c>
      <c r="H275" s="25">
        <f>(+B275/(D275*(1-VLOOKUP(A275,FX!A:K,9,0)))-1)</f>
        <v>-1.350233079805252E-2</v>
      </c>
      <c r="I275" s="25">
        <f t="shared" si="73"/>
        <v>-1.3554875382597364E-2</v>
      </c>
      <c r="J275">
        <v>10433.74</v>
      </c>
      <c r="K275">
        <v>10440.040000000001</v>
      </c>
      <c r="L275" s="25">
        <f t="shared" si="74"/>
        <v>6.0381033071554846E-4</v>
      </c>
      <c r="M275">
        <f t="shared" si="71"/>
        <v>2</v>
      </c>
    </row>
    <row r="276" spans="1:14" x14ac:dyDescent="0.25">
      <c r="A276" s="1">
        <v>42795</v>
      </c>
      <c r="B276">
        <v>11.28</v>
      </c>
      <c r="C276" s="25">
        <f t="shared" si="69"/>
        <v>0</v>
      </c>
      <c r="D276" s="26">
        <f t="shared" si="75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6">+B276/D276-1</f>
        <v>-1.4305473223972243E-2</v>
      </c>
      <c r="H276" s="25">
        <f>(+B276/(D276*(1-VLOOKUP(A276,FX!A:K,9,0)))-1)</f>
        <v>-1.1998347956020172E-2</v>
      </c>
      <c r="I276" s="25">
        <f t="shared" si="73"/>
        <v>-1.3727376060155616E-2</v>
      </c>
      <c r="J276">
        <v>10440.040000000001</v>
      </c>
      <c r="K276">
        <v>10447.99</v>
      </c>
      <c r="L276" s="25">
        <f t="shared" si="74"/>
        <v>7.6149133528202739E-4</v>
      </c>
      <c r="M276">
        <f t="shared" si="71"/>
        <v>3</v>
      </c>
    </row>
    <row r="277" spans="1:14" x14ac:dyDescent="0.25">
      <c r="A277" s="1">
        <v>42796</v>
      </c>
      <c r="B277">
        <v>11.16</v>
      </c>
      <c r="C277" s="25">
        <f t="shared" si="69"/>
        <v>-1.0638297872340385E-2</v>
      </c>
      <c r="D277" s="26">
        <f t="shared" si="75"/>
        <v>11.353324165700769</v>
      </c>
      <c r="E277" s="26">
        <f>D277*(1-VLOOKUP(A277,FX!A:K,9,0))</f>
        <v>11.346385944930038</v>
      </c>
      <c r="F277">
        <v>11.352</v>
      </c>
      <c r="G277" s="25">
        <f t="shared" si="76"/>
        <v>-1.7027979019996198E-2</v>
      </c>
      <c r="H277" s="25">
        <f>(+B277/(D277*(1-VLOOKUP(A277,FX!A:K,9,0)))-1)</f>
        <v>-1.6426899792997274E-2</v>
      </c>
      <c r="I277" s="25">
        <f t="shared" si="73"/>
        <v>-1.6913319238900604E-2</v>
      </c>
      <c r="J277">
        <v>10447.99</v>
      </c>
      <c r="K277">
        <v>10371.549999999999</v>
      </c>
      <c r="L277" s="25">
        <f t="shared" si="74"/>
        <v>-7.3162397743490315E-3</v>
      </c>
      <c r="M277">
        <f t="shared" si="71"/>
        <v>4</v>
      </c>
    </row>
    <row r="278" spans="1:14" x14ac:dyDescent="0.25">
      <c r="A278" s="1">
        <v>42797</v>
      </c>
      <c r="B278">
        <v>11.08</v>
      </c>
      <c r="C278" s="25">
        <f t="shared" si="69"/>
        <v>-7.1684587813619638E-3</v>
      </c>
      <c r="D278" s="26">
        <f t="shared" si="75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6"/>
        <v>-2.1797871878792785E-2</v>
      </c>
      <c r="H278" s="25">
        <f>(+B278/(D278*(1-VLOOKUP(A278,FX!A:K,9,0)))-1)</f>
        <v>-1.8676766263524658E-2</v>
      </c>
      <c r="I278" s="25">
        <f t="shared" si="73"/>
        <v>-2.0509193776520496E-2</v>
      </c>
      <c r="J278">
        <v>10371.549999999999</v>
      </c>
      <c r="K278">
        <v>10348.620000000001</v>
      </c>
      <c r="L278" s="25">
        <f t="shared" si="74"/>
        <v>-2.2108556580259231E-3</v>
      </c>
      <c r="M278">
        <f t="shared" si="71"/>
        <v>5</v>
      </c>
    </row>
    <row r="279" spans="1:14" x14ac:dyDescent="0.25">
      <c r="A279" s="1">
        <v>42800</v>
      </c>
      <c r="B279">
        <v>11.12</v>
      </c>
      <c r="C279" s="25">
        <f t="shared" si="69"/>
        <v>3.6101083032489267E-3</v>
      </c>
      <c r="D279" s="26">
        <f t="shared" si="75"/>
        <v>11.333665095442676</v>
      </c>
      <c r="E279" s="26">
        <f>D279*(1-VLOOKUP(A279,FX!A:K,9,0))</f>
        <v>11.336294773326339</v>
      </c>
      <c r="F279">
        <v>11.35</v>
      </c>
      <c r="G279" s="25">
        <f t="shared" si="76"/>
        <v>-1.8852250674725957E-2</v>
      </c>
      <c r="H279" s="25">
        <f>(+B279/(D279*(1-VLOOKUP(A279,FX!A:K,9,0)))-1)</f>
        <v>-1.9079847309128595E-2</v>
      </c>
      <c r="I279" s="25">
        <f t="shared" si="73"/>
        <v>-2.0264317180616831E-2</v>
      </c>
      <c r="J279">
        <v>10348.620000000001</v>
      </c>
      <c r="K279">
        <v>10368.44</v>
      </c>
      <c r="L279" s="25">
        <f t="shared" si="74"/>
        <v>1.9152312095718216E-3</v>
      </c>
      <c r="M279">
        <f t="shared" si="71"/>
        <v>1</v>
      </c>
    </row>
    <row r="280" spans="1:14" x14ac:dyDescent="0.25">
      <c r="A280" s="1">
        <f>+A279+1</f>
        <v>42801</v>
      </c>
      <c r="B280">
        <v>11.2</v>
      </c>
      <c r="C280" s="25">
        <f t="shared" si="69"/>
        <v>7.194244604316502E-3</v>
      </c>
      <c r="D280" s="26">
        <f t="shared" ref="D280:D318" si="77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6"/>
        <v>-1.6774778459835105E-2</v>
      </c>
      <c r="H280" s="25">
        <f>(+B280/(D280*(1-VLOOKUP(A280,FX!A:K,9,0)))-1)</f>
        <v>-1.6600079523257039E-2</v>
      </c>
      <c r="I280" s="25">
        <f t="shared" si="73"/>
        <v>-1.4431538190778026E-2</v>
      </c>
      <c r="J280">
        <v>10368.44</v>
      </c>
      <c r="K280">
        <v>10405.969999999999</v>
      </c>
      <c r="L280" s="25">
        <f t="shared" si="74"/>
        <v>3.6196380554835983E-3</v>
      </c>
      <c r="M280">
        <f t="shared" si="71"/>
        <v>2</v>
      </c>
    </row>
    <row r="281" spans="1:14" x14ac:dyDescent="0.25">
      <c r="A281" s="1">
        <f>+A280+1</f>
        <v>42802</v>
      </c>
      <c r="B281">
        <v>11.2</v>
      </c>
      <c r="C281" s="25">
        <f t="shared" ref="C281:C312" si="78">B281/B280-1</f>
        <v>0</v>
      </c>
      <c r="D281" s="26">
        <f t="shared" si="77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6"/>
        <v>-1.4004202628005058E-2</v>
      </c>
      <c r="H281" s="25">
        <f>(+B281/(D281*(1-VLOOKUP(A281,FX!A:K,9,0)))-1)</f>
        <v>-1.2920570787389396E-2</v>
      </c>
      <c r="I281" s="25">
        <f t="shared" si="73"/>
        <v>-1.3041945717307102E-2</v>
      </c>
      <c r="J281">
        <v>10405.969999999999</v>
      </c>
      <c r="K281">
        <v>10401.459999999999</v>
      </c>
      <c r="L281" s="25">
        <f t="shared" si="74"/>
        <v>-4.3340505498290494E-4</v>
      </c>
      <c r="M281">
        <f t="shared" si="71"/>
        <v>3</v>
      </c>
    </row>
    <row r="282" spans="1:14" x14ac:dyDescent="0.25">
      <c r="A282" s="1">
        <f>+A281+1</f>
        <v>42803</v>
      </c>
      <c r="B282">
        <v>11.12</v>
      </c>
      <c r="C282" s="25">
        <f t="shared" si="78"/>
        <v>-7.1428571428571175E-3</v>
      </c>
      <c r="D282" s="26">
        <f t="shared" si="77"/>
        <v>11.281525328175086</v>
      </c>
      <c r="E282" s="26">
        <f>D282*(1-VLOOKUP(A282,FX!A:K,9,0))</f>
        <v>11.266909677375562</v>
      </c>
      <c r="F282">
        <v>11.269</v>
      </c>
      <c r="G282" s="25">
        <f t="shared" si="76"/>
        <v>-1.4317685195607721E-2</v>
      </c>
      <c r="H282" s="25">
        <f>(+B282/(D282*(1-VLOOKUP(A282,FX!A:K,9,0)))-1)</f>
        <v>-1.3039039238111894E-2</v>
      </c>
      <c r="I282" s="25">
        <f t="shared" si="73"/>
        <v>-1.3222113763421861E-2</v>
      </c>
      <c r="J282">
        <v>10401.459999999999</v>
      </c>
      <c r="K282">
        <v>10340.530000000001</v>
      </c>
      <c r="L282" s="25">
        <f t="shared" ref="L282:L318" si="79">+K282/J282-1</f>
        <v>-5.8578314967320244E-3</v>
      </c>
      <c r="M282">
        <f t="shared" ref="M282:M318" si="80">WEEKDAY(A282,2)</f>
        <v>4</v>
      </c>
    </row>
    <row r="283" spans="1:14" x14ac:dyDescent="0.25">
      <c r="A283" s="1">
        <f>+A282+1</f>
        <v>42804</v>
      </c>
      <c r="B283">
        <v>11.12</v>
      </c>
      <c r="C283" s="25">
        <f t="shared" si="78"/>
        <v>0</v>
      </c>
      <c r="D283" s="26">
        <f t="shared" si="77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6"/>
        <v>-1.1840290065250114E-2</v>
      </c>
      <c r="H283" s="25">
        <f>(+B283/(D283*(1-VLOOKUP(A283,FX!A:K,9,0)))-1)</f>
        <v>-1.2926085767177575E-2</v>
      </c>
      <c r="I283" s="25">
        <f t="shared" si="73"/>
        <v>-1.1467686016534917E-2</v>
      </c>
      <c r="J283">
        <v>10340.530000000001</v>
      </c>
      <c r="K283">
        <v>10326.07</v>
      </c>
      <c r="L283" s="25">
        <f t="shared" si="79"/>
        <v>-1.3983809340527564E-3</v>
      </c>
      <c r="M283">
        <f t="shared" si="80"/>
        <v>5</v>
      </c>
    </row>
    <row r="284" spans="1:14" x14ac:dyDescent="0.25">
      <c r="A284" s="1">
        <v>42807</v>
      </c>
      <c r="B284">
        <v>11.2</v>
      </c>
      <c r="C284" s="25">
        <f t="shared" si="78"/>
        <v>7.194244604316502E-3</v>
      </c>
      <c r="D284" s="26">
        <f t="shared" si="77"/>
        <v>11.334331028164636</v>
      </c>
      <c r="E284" s="26">
        <f>D284*(1-VLOOKUP(A284,FX!A:K,9,0))</f>
        <v>11.354209627788533</v>
      </c>
      <c r="F284">
        <v>11.353</v>
      </c>
      <c r="G284" s="25">
        <f t="shared" si="76"/>
        <v>-1.1851694452088779E-2</v>
      </c>
      <c r="H284" s="25">
        <f>(+B284/(D284*(1-VLOOKUP(A284,FX!A:K,9,0)))-1)</f>
        <v>-1.3581713993646716E-2</v>
      </c>
      <c r="I284" s="25">
        <f t="shared" si="73"/>
        <v>-1.3476614110807805E-2</v>
      </c>
      <c r="J284">
        <v>10326.07</v>
      </c>
      <c r="K284">
        <v>10404.4</v>
      </c>
      <c r="L284" s="25">
        <f t="shared" si="79"/>
        <v>7.5856545617063453E-3</v>
      </c>
      <c r="M284">
        <f t="shared" si="80"/>
        <v>1</v>
      </c>
    </row>
    <row r="285" spans="1:14" x14ac:dyDescent="0.25">
      <c r="A285" s="1">
        <v>42808</v>
      </c>
      <c r="B285">
        <v>11.2</v>
      </c>
      <c r="C285" s="25">
        <f t="shared" si="78"/>
        <v>0</v>
      </c>
      <c r="D285" s="26">
        <f t="shared" si="77"/>
        <v>11.352530795624928</v>
      </c>
      <c r="E285" s="26">
        <f>D285*(1-VLOOKUP(A285,FX!A:K,9,0))</f>
        <v>11.337306801395433</v>
      </c>
      <c r="F285">
        <v>11.336</v>
      </c>
      <c r="G285" s="25">
        <f t="shared" si="76"/>
        <v>-1.3435840727576864E-2</v>
      </c>
      <c r="H285" s="25">
        <f>(+B285/(D285*(1-VLOOKUP(A285,FX!A:K,9,0)))-1)</f>
        <v>-1.2111059866399154E-2</v>
      </c>
      <c r="I285" s="25">
        <f t="shared" si="73"/>
        <v>-1.199717713479187E-2</v>
      </c>
      <c r="J285">
        <v>10404.4</v>
      </c>
      <c r="K285">
        <v>10403.969999999999</v>
      </c>
      <c r="L285" s="25">
        <f t="shared" si="79"/>
        <v>-4.1328668640261412E-5</v>
      </c>
      <c r="M285">
        <f t="shared" si="80"/>
        <v>2</v>
      </c>
    </row>
    <row r="286" spans="1:14" x14ac:dyDescent="0.25">
      <c r="A286" s="1">
        <v>42809</v>
      </c>
      <c r="B286">
        <v>11.22</v>
      </c>
      <c r="C286" s="25">
        <f t="shared" si="78"/>
        <v>1.7857142857145014E-3</v>
      </c>
      <c r="D286" s="26">
        <f t="shared" si="77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6"/>
        <v>-1.1132982271713332E-2</v>
      </c>
      <c r="H286" s="25">
        <f>(+B286/(D286*(1-VLOOKUP(A286,FX!A:K,9,0)))-1)</f>
        <v>-1.1666501442862742E-2</v>
      </c>
      <c r="I286" s="25">
        <f t="shared" si="73"/>
        <v>-1.1279520620373629E-2</v>
      </c>
      <c r="J286">
        <v>10403.969999999999</v>
      </c>
      <c r="K286">
        <v>10413.44</v>
      </c>
      <c r="L286" s="25">
        <f t="shared" si="79"/>
        <v>9.1022946048480158E-4</v>
      </c>
      <c r="M286">
        <f t="shared" si="80"/>
        <v>3</v>
      </c>
    </row>
    <row r="287" spans="1:14" x14ac:dyDescent="0.25">
      <c r="A287" s="1">
        <v>42810</v>
      </c>
      <c r="B287">
        <v>11.34</v>
      </c>
      <c r="C287" s="25">
        <f t="shared" si="78"/>
        <v>1.0695187165775222E-2</v>
      </c>
      <c r="D287" s="26">
        <f t="shared" si="77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6"/>
        <v>-4.2306078193435903E-3</v>
      </c>
      <c r="H287" s="25">
        <f>(+B287/(D287*(1-VLOOKUP(A287,FX!A:K,9,0)))-1)</f>
        <v>-8.6952223732136291E-3</v>
      </c>
      <c r="I287" s="25">
        <f t="shared" si="73"/>
        <v>-7.3529411764705621E-3</v>
      </c>
      <c r="J287">
        <v>10413.44</v>
      </c>
      <c r="K287">
        <v>10450.31</v>
      </c>
      <c r="L287" s="25">
        <f t="shared" si="79"/>
        <v>3.5406167414417933E-3</v>
      </c>
      <c r="M287">
        <f t="shared" si="80"/>
        <v>4</v>
      </c>
    </row>
    <row r="288" spans="1:14" x14ac:dyDescent="0.25">
      <c r="A288" s="1">
        <v>42811</v>
      </c>
      <c r="B288">
        <v>11.2</v>
      </c>
      <c r="C288" s="25">
        <f t="shared" si="78"/>
        <v>-1.2345679012345734E-2</v>
      </c>
      <c r="D288" s="26">
        <f t="shared" si="77"/>
        <v>11.310299043760423</v>
      </c>
      <c r="E288" s="26">
        <f>D288*(1-VLOOKUP(A288,FX!A:K,9,0))</f>
        <v>11.294212031653672</v>
      </c>
      <c r="F288">
        <v>11.308</v>
      </c>
      <c r="G288" s="25">
        <f t="shared" si="76"/>
        <v>-9.7520890768376667E-3</v>
      </c>
      <c r="H288" s="25">
        <f>(+B288/(D288*(1-VLOOKUP(A288,FX!A:K,9,0)))-1)</f>
        <v>-8.3416205920013864E-3</v>
      </c>
      <c r="I288" s="25">
        <f t="shared" si="73"/>
        <v>-9.5507605235232162E-3</v>
      </c>
      <c r="J288">
        <v>10450.31</v>
      </c>
      <c r="K288">
        <v>10346.299999999999</v>
      </c>
      <c r="L288" s="25">
        <f t="shared" si="79"/>
        <v>-9.9528147968815928E-3</v>
      </c>
      <c r="M288">
        <f t="shared" si="80"/>
        <v>5</v>
      </c>
    </row>
    <row r="289" spans="1:14" ht="42" x14ac:dyDescent="0.25">
      <c r="A289" s="1">
        <v>42814</v>
      </c>
      <c r="B289">
        <v>11.22</v>
      </c>
      <c r="C289" s="25">
        <f t="shared" si="78"/>
        <v>1.7857142857145014E-3</v>
      </c>
      <c r="D289" s="26">
        <f t="shared" si="77"/>
        <v>11.315180688748637</v>
      </c>
      <c r="E289" s="26">
        <f>D289*(1-VLOOKUP(A289,FX!A:K,9,0))</f>
        <v>11.294263971289826</v>
      </c>
      <c r="F289">
        <v>11.292</v>
      </c>
      <c r="G289" s="25">
        <f t="shared" si="76"/>
        <v>-8.4117692299231495E-3</v>
      </c>
      <c r="H289" s="25">
        <f>(+B289/(D289*(1-VLOOKUP(A289,FX!A:K,9,0)))-1)</f>
        <v>-6.5753706021575153E-3</v>
      </c>
      <c r="I289" s="25">
        <f t="shared" si="73"/>
        <v>-6.3761955366630207E-3</v>
      </c>
      <c r="J289">
        <v>10346.299999999999</v>
      </c>
      <c r="K289">
        <v>10352.870000000001</v>
      </c>
      <c r="L289" s="25">
        <f t="shared" si="79"/>
        <v>6.3500961696472125E-4</v>
      </c>
      <c r="M289">
        <f t="shared" si="80"/>
        <v>1</v>
      </c>
      <c r="N289" s="50" t="s">
        <v>251</v>
      </c>
    </row>
    <row r="290" spans="1:14" x14ac:dyDescent="0.25">
      <c r="A290" s="1">
        <v>42815</v>
      </c>
      <c r="B290">
        <v>11.26</v>
      </c>
      <c r="C290" s="25">
        <f t="shared" si="78"/>
        <v>3.5650623885916666E-3</v>
      </c>
      <c r="D290" s="26">
        <f t="shared" si="77"/>
        <v>11.341463791199926</v>
      </c>
      <c r="E290" s="26">
        <f>D290*(1-VLOOKUP(A290,FX!A:K,9,0))</f>
        <v>11.3340590012874</v>
      </c>
      <c r="F290">
        <v>11.33</v>
      </c>
      <c r="G290" s="25">
        <f t="shared" si="76"/>
        <v>-7.1828286630104543E-3</v>
      </c>
      <c r="H290" s="25">
        <f>(+B290/(D290*(1-VLOOKUP(A290,FX!A:K,9,0)))-1)</f>
        <v>-6.5341993789681529E-3</v>
      </c>
      <c r="I290" s="25">
        <f t="shared" si="73"/>
        <v>-6.1782877316858276E-3</v>
      </c>
      <c r="J290">
        <v>10352.870000000001</v>
      </c>
      <c r="K290">
        <v>10398.219999999999</v>
      </c>
      <c r="L290" s="25">
        <f t="shared" si="79"/>
        <v>4.3804278427139742E-3</v>
      </c>
      <c r="M290">
        <f t="shared" si="80"/>
        <v>2</v>
      </c>
    </row>
    <row r="291" spans="1:14" x14ac:dyDescent="0.25">
      <c r="A291" s="1">
        <v>42816</v>
      </c>
      <c r="B291">
        <v>11.2</v>
      </c>
      <c r="C291" s="25">
        <f t="shared" si="78"/>
        <v>-5.3285968028419228E-3</v>
      </c>
      <c r="D291" s="26">
        <f t="shared" si="77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6"/>
        <v>-3.5672572048680573E-3</v>
      </c>
      <c r="H291" s="25">
        <f>(+B291/(D291*(1-VLOOKUP(A291,FX!A:K,9,0)))-1)</f>
        <v>-7.7172560351206343E-3</v>
      </c>
      <c r="I291" s="25">
        <f t="shared" si="73"/>
        <v>-6.2993523201136936E-3</v>
      </c>
      <c r="J291">
        <v>10398.219999999999</v>
      </c>
      <c r="K291">
        <v>10315.709999999999</v>
      </c>
      <c r="L291" s="25">
        <f t="shared" si="79"/>
        <v>-7.9350119539690622E-3</v>
      </c>
      <c r="M291">
        <f t="shared" si="80"/>
        <v>3</v>
      </c>
    </row>
    <row r="292" spans="1:14" x14ac:dyDescent="0.25">
      <c r="A292" s="1">
        <v>42817</v>
      </c>
      <c r="B292">
        <v>11.2</v>
      </c>
      <c r="C292" s="25">
        <f t="shared" si="78"/>
        <v>0</v>
      </c>
      <c r="D292" s="26">
        <f t="shared" si="77"/>
        <v>11.308432659506714</v>
      </c>
      <c r="E292" s="26">
        <f>D292*(1-VLOOKUP(A292,FX!A:K,9,0))</f>
        <v>11.298760348938819</v>
      </c>
      <c r="F292">
        <v>11.311</v>
      </c>
      <c r="G292" s="25">
        <f t="shared" si="76"/>
        <v>-9.5886550127314285E-3</v>
      </c>
      <c r="H292" s="25">
        <f>(+B292/(D292*(1-VLOOKUP(A292,FX!A:K,9,0)))-1)</f>
        <v>-8.7408127873156438E-3</v>
      </c>
      <c r="I292" s="25">
        <f t="shared" si="73"/>
        <v>-9.8134559278578726E-3</v>
      </c>
      <c r="J292">
        <v>10315.709999999999</v>
      </c>
      <c r="K292">
        <v>10349.969999999999</v>
      </c>
      <c r="L292" s="25">
        <f t="shared" si="79"/>
        <v>3.3211480353751988E-3</v>
      </c>
      <c r="M292">
        <f t="shared" si="80"/>
        <v>4</v>
      </c>
      <c r="N292" s="50" t="s">
        <v>260</v>
      </c>
    </row>
    <row r="293" spans="1:14" x14ac:dyDescent="0.25">
      <c r="A293" s="1">
        <v>42818</v>
      </c>
      <c r="B293">
        <v>11.3</v>
      </c>
      <c r="C293" s="25">
        <f t="shared" si="78"/>
        <v>8.9285714285716189E-3</v>
      </c>
      <c r="D293" s="26">
        <f t="shared" si="77"/>
        <v>11.392985862760955</v>
      </c>
      <c r="E293" s="26">
        <f>D293*(1-VLOOKUP(A293,FX!A:K,9,0))</f>
        <v>11.374597450122254</v>
      </c>
      <c r="F293">
        <v>11.401</v>
      </c>
      <c r="G293" s="25">
        <f t="shared" si="76"/>
        <v>-8.1616763051456376E-3</v>
      </c>
      <c r="H293" s="25">
        <f>(+B293/(D293*(1-VLOOKUP(A293,FX!A:K,9,0)))-1)</f>
        <v>-6.5582496830647319E-3</v>
      </c>
      <c r="I293" s="25">
        <f t="shared" si="73"/>
        <v>-8.8588720287693379E-3</v>
      </c>
      <c r="J293">
        <v>10349.969999999999</v>
      </c>
      <c r="K293">
        <v>10424.99</v>
      </c>
      <c r="L293" s="25">
        <f t="shared" si="79"/>
        <v>7.2483301883967677E-3</v>
      </c>
      <c r="M293">
        <f t="shared" si="80"/>
        <v>5</v>
      </c>
    </row>
    <row r="294" spans="1:14" x14ac:dyDescent="0.25">
      <c r="A294" s="1">
        <v>42821</v>
      </c>
      <c r="B294">
        <v>11.3</v>
      </c>
      <c r="C294" s="25">
        <f t="shared" si="78"/>
        <v>0</v>
      </c>
      <c r="D294" s="26">
        <f t="shared" si="77"/>
        <v>11.401</v>
      </c>
      <c r="E294" s="26">
        <f>D294*(1-VLOOKUP(A294,FX!A:K,9,0))</f>
        <v>11.449595758389426</v>
      </c>
      <c r="F294">
        <v>11.413</v>
      </c>
      <c r="G294" s="25">
        <f t="shared" si="76"/>
        <v>-8.8588720287693379E-3</v>
      </c>
      <c r="H294" s="25">
        <f>(+B294/(D294*(1-VLOOKUP(A294,FX!A:K,9,0)))-1)</f>
        <v>-1.306559301709953E-2</v>
      </c>
      <c r="I294" s="25">
        <f t="shared" si="73"/>
        <v>-9.9009900990099098E-3</v>
      </c>
      <c r="J294">
        <v>10424.99</v>
      </c>
      <c r="K294">
        <v>10424.99</v>
      </c>
      <c r="L294" s="25">
        <f t="shared" si="79"/>
        <v>0</v>
      </c>
      <c r="M294">
        <f t="shared" si="80"/>
        <v>1</v>
      </c>
    </row>
    <row r="295" spans="1:14" x14ac:dyDescent="0.25">
      <c r="A295" s="1">
        <v>42822</v>
      </c>
      <c r="B295">
        <v>11.28</v>
      </c>
      <c r="C295" s="25">
        <f t="shared" si="78"/>
        <v>-1.7699115044248481E-3</v>
      </c>
      <c r="D295" s="26">
        <f t="shared" si="77"/>
        <v>11.382236872169662</v>
      </c>
      <c r="E295" s="26">
        <f>D295*(1-VLOOKUP(A295,FX!A:K,9,0))</f>
        <v>11.364314568665831</v>
      </c>
      <c r="F295">
        <v>11.368</v>
      </c>
      <c r="G295" s="25">
        <f t="shared" si="76"/>
        <v>-8.9821423783261745E-3</v>
      </c>
      <c r="H295" s="25">
        <f>(+B295/(D295*(1-VLOOKUP(A295,FX!A:K,9,0)))-1)</f>
        <v>-7.4192392472404167E-3</v>
      </c>
      <c r="I295" s="25">
        <f t="shared" si="73"/>
        <v>-7.7410274454610128E-3</v>
      </c>
      <c r="J295">
        <v>10424.99</v>
      </c>
      <c r="K295">
        <v>10396.89</v>
      </c>
      <c r="L295" s="25">
        <f t="shared" si="79"/>
        <v>-2.6954462306438831E-3</v>
      </c>
      <c r="M295">
        <f t="shared" si="80"/>
        <v>2</v>
      </c>
    </row>
    <row r="296" spans="1:14" x14ac:dyDescent="0.25">
      <c r="A296" s="1">
        <v>42823</v>
      </c>
      <c r="B296">
        <v>11.26</v>
      </c>
      <c r="C296" s="25">
        <f t="shared" si="78"/>
        <v>-1.7730496453900457E-3</v>
      </c>
      <c r="D296" s="26">
        <f t="shared" si="77"/>
        <v>11.349543342287935</v>
      </c>
      <c r="E296" s="26">
        <f>D296*(1-VLOOKUP(A296,FX!A:K,9,0))</f>
        <v>11.335621955586198</v>
      </c>
      <c r="F296">
        <v>11.33</v>
      </c>
      <c r="G296" s="25">
        <f t="shared" si="76"/>
        <v>-7.8895986902222104E-3</v>
      </c>
      <c r="H296" s="25">
        <f>(+B296/(D296*(1-VLOOKUP(A296,FX!A:K,9,0)))-1)</f>
        <v>-6.6711783334422181E-3</v>
      </c>
      <c r="I296" s="25">
        <f t="shared" si="73"/>
        <v>-6.1782877316858276E-3</v>
      </c>
      <c r="J296">
        <v>10396.89</v>
      </c>
      <c r="K296">
        <v>10380.01</v>
      </c>
      <c r="L296" s="25">
        <f t="shared" si="79"/>
        <v>-1.6235624306882857E-3</v>
      </c>
      <c r="M296">
        <f t="shared" si="80"/>
        <v>3</v>
      </c>
    </row>
    <row r="297" spans="1:14" x14ac:dyDescent="0.25">
      <c r="A297" s="1">
        <v>42824</v>
      </c>
      <c r="B297">
        <v>11.2</v>
      </c>
      <c r="C297" s="25">
        <f t="shared" si="78"/>
        <v>-5.3285968028419228E-3</v>
      </c>
      <c r="D297" s="26">
        <f t="shared" si="77"/>
        <v>11.288063759090791</v>
      </c>
      <c r="E297" s="26">
        <f>D297*(1-VLOOKUP(A297,FX!A:K,9,0))</f>
        <v>11.275178027543486</v>
      </c>
      <c r="F297">
        <v>11.295</v>
      </c>
      <c r="G297" s="25">
        <f t="shared" si="76"/>
        <v>-7.8014937699010245E-3</v>
      </c>
      <c r="H297" s="25">
        <f>(+B297/(D297*(1-VLOOKUP(A297,FX!A:K,9,0)))-1)</f>
        <v>-6.6675690051046788E-3</v>
      </c>
      <c r="I297" s="25">
        <f t="shared" si="73"/>
        <v>-8.410801239486565E-3</v>
      </c>
      <c r="J297">
        <v>10380.01</v>
      </c>
      <c r="K297">
        <v>10341.59</v>
      </c>
      <c r="L297" s="25">
        <f t="shared" si="79"/>
        <v>-3.7013451817483611E-3</v>
      </c>
      <c r="M297">
        <f t="shared" si="80"/>
        <v>4</v>
      </c>
    </row>
    <row r="298" spans="1:14" x14ac:dyDescent="0.25">
      <c r="A298" s="1">
        <v>42825</v>
      </c>
      <c r="B298">
        <v>11.26</v>
      </c>
      <c r="C298" s="25">
        <f t="shared" si="78"/>
        <v>5.3571428571428381E-3</v>
      </c>
      <c r="D298" s="26">
        <f t="shared" si="77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6"/>
        <v>-9.37680733725621E-3</v>
      </c>
      <c r="H298" s="25">
        <f>(+B298/(D298*(1-VLOOKUP(A298,FX!A:K,9,0)))-1)</f>
        <v>-8.5270031236478472E-3</v>
      </c>
      <c r="I298" s="25">
        <f t="shared" si="73"/>
        <v>-7.7546704265069044E-3</v>
      </c>
      <c r="J298">
        <v>10341.59</v>
      </c>
      <c r="K298">
        <v>10407.129999999999</v>
      </c>
      <c r="L298" s="25">
        <f t="shared" si="79"/>
        <v>6.3375167648300756E-3</v>
      </c>
      <c r="M298">
        <f t="shared" si="80"/>
        <v>5</v>
      </c>
      <c r="N298" s="50" t="s">
        <v>275</v>
      </c>
    </row>
    <row r="299" spans="1:14" x14ac:dyDescent="0.25">
      <c r="A299" s="1">
        <v>42828</v>
      </c>
      <c r="B299">
        <v>11.3</v>
      </c>
      <c r="C299" s="25">
        <f t="shared" si="78"/>
        <v>3.5523978685614299E-3</v>
      </c>
      <c r="D299" s="26">
        <f t="shared" si="77"/>
        <v>11.348000000000001</v>
      </c>
      <c r="E299" s="26">
        <f>D299*(1-VLOOKUP(A299,FX!A:K,9,0))</f>
        <v>11.367255042724537</v>
      </c>
      <c r="F299">
        <v>11.347</v>
      </c>
      <c r="G299" s="25">
        <f t="shared" si="76"/>
        <v>-4.2298202326400691E-3</v>
      </c>
      <c r="H299" s="25">
        <f>(+B299/(D299*(1-VLOOKUP(A299,FX!A:K,9,0)))-1)</f>
        <v>-5.9165596682535515E-3</v>
      </c>
      <c r="I299" s="25">
        <f t="shared" si="73"/>
        <v>-4.142063981669053E-3</v>
      </c>
      <c r="J299">
        <v>10407.129999999999</v>
      </c>
      <c r="K299">
        <v>10407.129999999999</v>
      </c>
      <c r="L299" s="25">
        <f t="shared" si="79"/>
        <v>0</v>
      </c>
      <c r="M299">
        <f t="shared" si="80"/>
        <v>1</v>
      </c>
      <c r="N299" s="50" t="s">
        <v>279</v>
      </c>
    </row>
    <row r="300" spans="1:14" x14ac:dyDescent="0.25">
      <c r="A300" s="1">
        <v>42829</v>
      </c>
      <c r="B300">
        <v>11.3</v>
      </c>
      <c r="C300" s="25">
        <f t="shared" si="78"/>
        <v>0</v>
      </c>
      <c r="D300" s="26">
        <f t="shared" si="77"/>
        <v>11.347</v>
      </c>
      <c r="E300" s="26">
        <f>D300*(1-VLOOKUP(A300,FX!A:K,9,0))</f>
        <v>11.349393490089431</v>
      </c>
      <c r="F300">
        <v>11.347</v>
      </c>
      <c r="G300" s="25">
        <f t="shared" si="76"/>
        <v>-4.142063981669053E-3</v>
      </c>
      <c r="H300" s="25">
        <f>(+B300/(D300*(1-VLOOKUP(A300,FX!A:K,9,0)))-1)</f>
        <v>-4.3520819092722762E-3</v>
      </c>
      <c r="I300" s="25">
        <f t="shared" si="73"/>
        <v>-4.142063981669053E-3</v>
      </c>
      <c r="J300">
        <v>10407.129999999999</v>
      </c>
      <c r="K300">
        <v>10407.129999999999</v>
      </c>
      <c r="L300" s="25">
        <f t="shared" si="79"/>
        <v>0</v>
      </c>
      <c r="M300">
        <f t="shared" si="80"/>
        <v>2</v>
      </c>
    </row>
    <row r="301" spans="1:14" x14ac:dyDescent="0.25">
      <c r="A301" s="1">
        <v>42830</v>
      </c>
      <c r="B301">
        <v>11.36</v>
      </c>
      <c r="C301" s="25">
        <f t="shared" si="78"/>
        <v>5.3097345132742113E-3</v>
      </c>
      <c r="D301" s="26">
        <f t="shared" si="77"/>
        <v>11.448802263448233</v>
      </c>
      <c r="E301" s="26">
        <f>D301*(1-VLOOKUP(A301,FX!A:K,9,0))</f>
        <v>11.439852796865742</v>
      </c>
      <c r="F301">
        <v>11.46</v>
      </c>
      <c r="G301" s="25">
        <f t="shared" si="76"/>
        <v>-7.7564675679434592E-3</v>
      </c>
      <c r="H301" s="25">
        <f>(+B301/(D301*(1-VLOOKUP(A301,FX!A:K,9,0)))-1)</f>
        <v>-6.9802294036178658E-3</v>
      </c>
      <c r="I301" s="25">
        <f t="shared" si="73"/>
        <v>-8.7260034904015349E-3</v>
      </c>
      <c r="J301">
        <v>10407.129999999999</v>
      </c>
      <c r="K301">
        <v>10500.5</v>
      </c>
      <c r="L301" s="25">
        <f t="shared" si="79"/>
        <v>8.9717338017303305E-3</v>
      </c>
      <c r="M301">
        <f t="shared" si="80"/>
        <v>3</v>
      </c>
      <c r="N301" s="50" t="s">
        <v>286</v>
      </c>
    </row>
    <row r="302" spans="1:14" ht="28" x14ac:dyDescent="0.25">
      <c r="A302" s="1">
        <v>42831</v>
      </c>
      <c r="B302">
        <v>11.32</v>
      </c>
      <c r="C302" s="25">
        <f t="shared" si="78"/>
        <v>-3.5211267605632646E-3</v>
      </c>
      <c r="D302" s="26">
        <f t="shared" si="77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6"/>
        <v>-1.5053852718120209E-2</v>
      </c>
      <c r="H302" s="25">
        <f>(+B302/(D302*(1-VLOOKUP(A302,FX!A:K,9,0)))-1)</f>
        <v>-1.340224696258896E-2</v>
      </c>
      <c r="I302" s="25">
        <f t="shared" si="73"/>
        <v>-1.4709722343110854E-2</v>
      </c>
      <c r="J302">
        <v>10500.5</v>
      </c>
      <c r="K302">
        <v>10530.75</v>
      </c>
      <c r="L302" s="25">
        <f t="shared" si="79"/>
        <v>2.8808151992762987E-3</v>
      </c>
      <c r="M302">
        <f t="shared" si="80"/>
        <v>4</v>
      </c>
      <c r="N302" s="50" t="s">
        <v>296</v>
      </c>
    </row>
    <row r="303" spans="1:14" x14ac:dyDescent="0.25">
      <c r="A303" s="1">
        <v>42832</v>
      </c>
      <c r="B303">
        <v>11.34</v>
      </c>
      <c r="C303" s="25">
        <f t="shared" si="78"/>
        <v>1.7667844522968323E-3</v>
      </c>
      <c r="D303" s="26">
        <f t="shared" si="77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6"/>
        <v>-1.1590132225789307E-2</v>
      </c>
      <c r="H303" s="25">
        <f>(+B303/(D303*(1-VLOOKUP(A303,FX!A:K,9,0)))-1)</f>
        <v>-1.0980283888425202E-2</v>
      </c>
      <c r="I303" s="25">
        <f t="shared" si="73"/>
        <v>-1.1075259440132657E-2</v>
      </c>
      <c r="J303">
        <v>10530.75</v>
      </c>
      <c r="K303">
        <v>10516.06</v>
      </c>
      <c r="L303" s="25">
        <f t="shared" si="79"/>
        <v>-1.3949623721007942E-3</v>
      </c>
      <c r="M303">
        <f t="shared" si="80"/>
        <v>5</v>
      </c>
    </row>
    <row r="304" spans="1:14" x14ac:dyDescent="0.25">
      <c r="A304" s="1">
        <v>42835</v>
      </c>
      <c r="B304">
        <v>11.26</v>
      </c>
      <c r="C304" s="25">
        <f t="shared" si="78"/>
        <v>-7.0546737213403876E-3</v>
      </c>
      <c r="D304" s="26">
        <f t="shared" si="77"/>
        <v>11.415171985515491</v>
      </c>
      <c r="E304" s="26">
        <f>D304*(1-VLOOKUP(A304,FX!A:K,9,0))</f>
        <v>11.393131334838166</v>
      </c>
      <c r="F304">
        <v>11.398</v>
      </c>
      <c r="G304" s="25">
        <f t="shared" si="76"/>
        <v>-1.3593486433002178E-2</v>
      </c>
      <c r="H304" s="25">
        <f>(+B304/(D304*(1-VLOOKUP(A304,FX!A:K,9,0)))-1)</f>
        <v>-1.1685227785540819E-2</v>
      </c>
      <c r="I304" s="25">
        <f t="shared" si="73"/>
        <v>-1.2107387260922975E-2</v>
      </c>
      <c r="J304">
        <v>10516.06</v>
      </c>
      <c r="K304">
        <v>10468.530000000001</v>
      </c>
      <c r="L304" s="25">
        <f t="shared" si="79"/>
        <v>-4.5197535959283774E-3</v>
      </c>
      <c r="M304">
        <f t="shared" si="80"/>
        <v>1</v>
      </c>
    </row>
    <row r="305" spans="1:14" x14ac:dyDescent="0.25">
      <c r="A305" s="1">
        <v>42836</v>
      </c>
      <c r="B305">
        <v>11.26</v>
      </c>
      <c r="C305" s="25">
        <f t="shared" si="78"/>
        <v>0</v>
      </c>
      <c r="D305" s="26">
        <f t="shared" si="77"/>
        <v>11.402496690557316</v>
      </c>
      <c r="E305" s="26">
        <f>D305*(1-VLOOKUP(A305,FX!A:K,9,0))</f>
        <v>11.402207830141389</v>
      </c>
      <c r="F305">
        <v>11.419</v>
      </c>
      <c r="G305" s="25">
        <f t="shared" si="76"/>
        <v>-1.2496972761704028E-2</v>
      </c>
      <c r="H305" s="25">
        <f>(+B305/(D305*(1-VLOOKUP(A305,FX!A:K,9,0)))-1)</f>
        <v>-1.2471955629984821E-2</v>
      </c>
      <c r="I305" s="25">
        <f t="shared" si="73"/>
        <v>-1.3924161485244002E-2</v>
      </c>
      <c r="J305">
        <v>10468.530000000001</v>
      </c>
      <c r="K305">
        <v>10472.66</v>
      </c>
      <c r="L305" s="25">
        <f t="shared" si="79"/>
        <v>3.9451575340554434E-4</v>
      </c>
      <c r="M305">
        <f t="shared" si="80"/>
        <v>2</v>
      </c>
    </row>
    <row r="306" spans="1:14" x14ac:dyDescent="0.25">
      <c r="A306" s="1">
        <v>42837</v>
      </c>
      <c r="B306">
        <v>11.28</v>
      </c>
      <c r="C306" s="25">
        <f t="shared" si="78"/>
        <v>1.7761989342806039E-3</v>
      </c>
      <c r="D306" s="26">
        <f t="shared" si="77"/>
        <v>11.410745952795184</v>
      </c>
      <c r="E306" s="26">
        <f>D306*(1-VLOOKUP(A306,FX!A:K,9,0))</f>
        <v>11.421487734479015</v>
      </c>
      <c r="F306">
        <v>11.41</v>
      </c>
      <c r="G306" s="25">
        <f t="shared" si="76"/>
        <v>-1.1458142468166788E-2</v>
      </c>
      <c r="H306" s="25">
        <f>(+B306/(D306*(1-VLOOKUP(A306,FX!A:K,9,0)))-1)</f>
        <v>-1.2387855047280349E-2</v>
      </c>
      <c r="I306" s="25">
        <f t="shared" si="73"/>
        <v>-1.1393514460999232E-2</v>
      </c>
      <c r="J306">
        <v>10472.66</v>
      </c>
      <c r="K306">
        <v>10465.09</v>
      </c>
      <c r="L306" s="25">
        <f t="shared" si="79"/>
        <v>-7.2283450431886997E-4</v>
      </c>
      <c r="M306">
        <f t="shared" si="80"/>
        <v>3</v>
      </c>
    </row>
    <row r="307" spans="1:14" x14ac:dyDescent="0.25">
      <c r="A307" s="1">
        <v>42838</v>
      </c>
      <c r="B307">
        <v>11.3</v>
      </c>
      <c r="C307" s="25">
        <f t="shared" si="78"/>
        <v>1.7730496453902678E-3</v>
      </c>
      <c r="D307" s="26">
        <f t="shared" si="77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6"/>
        <v>-6.7972740360775497E-3</v>
      </c>
      <c r="H307" s="25">
        <f>(+B307/(D307*(1-VLOOKUP(A307,FX!A:K,9,0)))-1)</f>
        <v>-1.078277207532774E-2</v>
      </c>
      <c r="I307" s="25">
        <f t="shared" si="73"/>
        <v>-1.0854341736694528E-2</v>
      </c>
      <c r="J307">
        <v>10465.09</v>
      </c>
      <c r="K307">
        <v>10435.129999999999</v>
      </c>
      <c r="L307" s="25">
        <f t="shared" si="79"/>
        <v>-2.8628516333830678E-3</v>
      </c>
      <c r="M307">
        <f t="shared" si="80"/>
        <v>4</v>
      </c>
    </row>
    <row r="308" spans="1:14" x14ac:dyDescent="0.25">
      <c r="A308" s="1">
        <v>42839</v>
      </c>
      <c r="B308">
        <v>11.3</v>
      </c>
      <c r="C308" s="25">
        <f t="shared" si="78"/>
        <v>0</v>
      </c>
      <c r="D308" s="26">
        <f t="shared" si="77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1">+B308/D308-1</f>
        <v>-4.302956270247682E-3</v>
      </c>
      <c r="H308" s="25">
        <f>(+B308/(D308*(1-VLOOKUP(A308,FX!A:K,9,0)))-1)</f>
        <v>-2.8569887534199978E-3</v>
      </c>
      <c r="I308" s="25">
        <f t="shared" si="73"/>
        <v>-2.6478375992938785E-3</v>
      </c>
      <c r="J308">
        <v>10435.129999999999</v>
      </c>
      <c r="K308">
        <v>10366.469999999999</v>
      </c>
      <c r="L308" s="25">
        <f t="shared" si="79"/>
        <v>-6.5796976175668265E-3</v>
      </c>
      <c r="M308">
        <f t="shared" si="80"/>
        <v>5</v>
      </c>
      <c r="N308" s="50" t="s">
        <v>306</v>
      </c>
    </row>
    <row r="309" spans="1:14" x14ac:dyDescent="0.25">
      <c r="A309" s="1">
        <v>42842</v>
      </c>
      <c r="B309">
        <v>11.3</v>
      </c>
      <c r="C309" s="25">
        <f t="shared" si="78"/>
        <v>0</v>
      </c>
      <c r="D309" s="26">
        <f t="shared" si="77"/>
        <v>11.345563562138317</v>
      </c>
      <c r="E309" s="26">
        <f>D309*(1-VLOOKUP(A309,FX!A:K,9,0))</f>
        <v>11.347706372660371</v>
      </c>
      <c r="F309">
        <v>11.35</v>
      </c>
      <c r="G309" s="25">
        <f t="shared" si="81"/>
        <v>-4.0159805098063384E-3</v>
      </c>
      <c r="H309" s="25">
        <f>(+B309/(D309*(1-VLOOKUP(A309,FX!A:K,9,0)))-1)</f>
        <v>-4.2040542021167804E-3</v>
      </c>
      <c r="I309" s="25">
        <f t="shared" si="73"/>
        <v>-4.405286343612258E-3</v>
      </c>
      <c r="J309">
        <v>10366.469999999999</v>
      </c>
      <c r="K309">
        <v>10380.709999999999</v>
      </c>
      <c r="L309" s="25">
        <f t="shared" si="79"/>
        <v>1.3736595002926677E-3</v>
      </c>
      <c r="M309">
        <f t="shared" si="80"/>
        <v>1</v>
      </c>
    </row>
    <row r="310" spans="1:14" x14ac:dyDescent="0.25">
      <c r="A310" s="1">
        <v>42843</v>
      </c>
      <c r="B310">
        <v>11.18</v>
      </c>
      <c r="C310" s="25">
        <f t="shared" si="78"/>
        <v>-1.0619469026548756E-2</v>
      </c>
      <c r="D310" s="26">
        <f t="shared" si="77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1"/>
        <v>-9.2793333979267478E-3</v>
      </c>
      <c r="H310" s="25">
        <f>(+B310/(D310*(1-VLOOKUP(A310,FX!A:K,9,0)))-1)</f>
        <v>-8.850994583326055E-3</v>
      </c>
      <c r="I310" s="25">
        <f t="shared" si="73"/>
        <v>-7.8097266595670289E-3</v>
      </c>
      <c r="J310">
        <v>10380.709999999999</v>
      </c>
      <c r="K310">
        <v>10321</v>
      </c>
      <c r="L310" s="25">
        <f t="shared" si="79"/>
        <v>-5.7520150355803157E-3</v>
      </c>
      <c r="M310">
        <f t="shared" si="80"/>
        <v>2</v>
      </c>
    </row>
    <row r="311" spans="1:14" x14ac:dyDescent="0.25">
      <c r="A311" s="1">
        <v>42844</v>
      </c>
      <c r="B311">
        <v>11.06</v>
      </c>
      <c r="C311" s="25">
        <f t="shared" si="78"/>
        <v>-1.0733452593917669E-2</v>
      </c>
      <c r="D311" s="26">
        <f t="shared" si="77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1"/>
        <v>-1.3274768192458319E-2</v>
      </c>
      <c r="H311" s="25">
        <f>(+B311/(D311*(1-VLOOKUP(A311,FX!A:K,9,0)))-1)</f>
        <v>-1.3733240368298039E-2</v>
      </c>
      <c r="I311" s="25">
        <f t="shared" si="73"/>
        <v>-1.5926683868671576E-2</v>
      </c>
      <c r="J311">
        <v>10321</v>
      </c>
      <c r="K311">
        <v>10266.77</v>
      </c>
      <c r="L311" s="25">
        <f t="shared" si="79"/>
        <v>-5.2543358201724288E-3</v>
      </c>
      <c r="M311">
        <f t="shared" si="80"/>
        <v>3</v>
      </c>
      <c r="N311" s="50" t="s">
        <v>308</v>
      </c>
    </row>
    <row r="312" spans="1:14" x14ac:dyDescent="0.25">
      <c r="A312" s="1">
        <v>42845</v>
      </c>
      <c r="B312">
        <v>11.16</v>
      </c>
      <c r="C312" s="25">
        <f t="shared" si="78"/>
        <v>9.0415913200723175E-3</v>
      </c>
      <c r="D312" s="26">
        <f t="shared" si="77"/>
        <v>11.300303019352727</v>
      </c>
      <c r="E312" s="26">
        <f>D312*(1-VLOOKUP(A312,FX!A:K,9,0))</f>
        <v>11.300385117097418</v>
      </c>
      <c r="F312">
        <v>11.279</v>
      </c>
      <c r="G312" s="25">
        <f t="shared" si="81"/>
        <v>-1.2415863460691789E-2</v>
      </c>
      <c r="H312" s="25">
        <f>(+B312/(D312*(1-VLOOKUP(A312,FX!A:K,9,0)))-1)</f>
        <v>-1.2423038298492672E-2</v>
      </c>
      <c r="I312" s="25">
        <f t="shared" si="73"/>
        <v>-1.0550580725241621E-2</v>
      </c>
      <c r="J312">
        <v>10266.77</v>
      </c>
      <c r="K312">
        <v>10322.77</v>
      </c>
      <c r="L312" s="25">
        <f t="shared" si="79"/>
        <v>5.4544905554521073E-3</v>
      </c>
      <c r="M312">
        <f t="shared" si="80"/>
        <v>4</v>
      </c>
    </row>
    <row r="313" spans="1:14" x14ac:dyDescent="0.25">
      <c r="A313" s="1">
        <v>42846</v>
      </c>
      <c r="B313">
        <v>11.18</v>
      </c>
      <c r="C313" s="25">
        <f t="shared" ref="C313:C318" si="82">B313/B312-1</f>
        <v>1.7921146953405742E-3</v>
      </c>
      <c r="D313" s="26">
        <f t="shared" si="77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1"/>
        <v>-1.4270956694324211E-2</v>
      </c>
      <c r="H313" s="25">
        <f>(+B313/(D313*(1-VLOOKUP(A313,FX!A:K,9,0)))-1)</f>
        <v>-1.4417755252488007E-2</v>
      </c>
      <c r="I313" s="25">
        <f t="shared" si="73"/>
        <v>-1.3935438348915086E-2</v>
      </c>
      <c r="J313">
        <v>10322.77</v>
      </c>
      <c r="K313">
        <v>10380.299999999999</v>
      </c>
      <c r="L313" s="25">
        <f t="shared" si="79"/>
        <v>5.5731165181438502E-3</v>
      </c>
      <c r="M313">
        <f t="shared" si="80"/>
        <v>5</v>
      </c>
    </row>
    <row r="314" spans="1:14" x14ac:dyDescent="0.25">
      <c r="A314" s="1">
        <v>42849</v>
      </c>
      <c r="B314">
        <v>11.14</v>
      </c>
      <c r="C314" s="25">
        <f t="shared" si="82"/>
        <v>-3.5778175313058158E-3</v>
      </c>
      <c r="D314" s="26">
        <f t="shared" si="77"/>
        <v>11.280077383119949</v>
      </c>
      <c r="E314" s="26">
        <f>D314*(1-VLOOKUP(A314,FX!A:K,9,0))</f>
        <v>11.274710063564648</v>
      </c>
      <c r="F314">
        <v>11.305</v>
      </c>
      <c r="G314" s="25">
        <f t="shared" si="81"/>
        <v>-1.2418122532525055E-2</v>
      </c>
      <c r="H314" s="25">
        <f>(+B314/(D314*(1-VLOOKUP(A314,FX!A:K,9,0)))-1)</f>
        <v>-1.194798472024361E-2</v>
      </c>
      <c r="I314" s="25">
        <f t="shared" si="73"/>
        <v>-1.4595311808934031E-2</v>
      </c>
      <c r="J314">
        <v>10380.299999999999</v>
      </c>
      <c r="K314">
        <v>10327.27</v>
      </c>
      <c r="L314" s="25">
        <f t="shared" si="79"/>
        <v>-5.1087155477200774E-3</v>
      </c>
      <c r="M314">
        <f t="shared" si="80"/>
        <v>1</v>
      </c>
      <c r="N314" s="50" t="s">
        <v>323</v>
      </c>
    </row>
    <row r="315" spans="1:14" x14ac:dyDescent="0.25">
      <c r="A315" s="1">
        <v>42850</v>
      </c>
      <c r="B315">
        <v>11.2</v>
      </c>
      <c r="C315" s="25">
        <f t="shared" si="82"/>
        <v>5.3859964093356805E-3</v>
      </c>
      <c r="D315" s="26">
        <f t="shared" si="77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1"/>
        <v>-1.456184290247553E-2</v>
      </c>
      <c r="H315" s="25">
        <f>(+B315/(D315*(1-VLOOKUP(A315,FX!A:K,9,0)))-1)</f>
        <v>-1.431489596820823E-2</v>
      </c>
      <c r="I315" s="25">
        <f t="shared" si="73"/>
        <v>-1.2780960775672257E-2</v>
      </c>
      <c r="J315">
        <v>10327.27</v>
      </c>
      <c r="K315">
        <v>10382.540000000001</v>
      </c>
      <c r="L315" s="25">
        <f t="shared" si="79"/>
        <v>5.3518500048899131E-3</v>
      </c>
      <c r="M315">
        <f t="shared" si="80"/>
        <v>2</v>
      </c>
    </row>
    <row r="316" spans="1:14" x14ac:dyDescent="0.25">
      <c r="A316" s="1">
        <v>42851</v>
      </c>
      <c r="B316">
        <v>11.24</v>
      </c>
      <c r="C316" s="25">
        <f t="shared" si="82"/>
        <v>3.5714285714285587E-3</v>
      </c>
      <c r="D316" s="26">
        <f t="shared" si="77"/>
        <v>11.352648899017003</v>
      </c>
      <c r="E316" s="26">
        <f>D316*(1-VLOOKUP(A316,FX!A:K,9,0))</f>
        <v>11.346633049793565</v>
      </c>
      <c r="F316">
        <v>11.35</v>
      </c>
      <c r="G316" s="25">
        <f t="shared" si="81"/>
        <v>-9.9226973386586925E-3</v>
      </c>
      <c r="H316" s="25">
        <f>(+B316/(D316*(1-VLOOKUP(A316,FX!A:K,9,0)))-1)</f>
        <v>-9.3977701865933794E-3</v>
      </c>
      <c r="I316" s="25">
        <f t="shared" si="73"/>
        <v>-9.6916299559470787E-3</v>
      </c>
      <c r="J316">
        <v>10382.540000000001</v>
      </c>
      <c r="K316">
        <v>10389.540000000001</v>
      </c>
      <c r="L316" s="25">
        <f t="shared" si="79"/>
        <v>6.742088159543691E-4</v>
      </c>
      <c r="M316">
        <f t="shared" si="80"/>
        <v>3</v>
      </c>
    </row>
    <row r="317" spans="1:14" x14ac:dyDescent="0.25">
      <c r="A317" s="1">
        <v>42852</v>
      </c>
      <c r="B317">
        <v>11.18</v>
      </c>
      <c r="C317" s="25">
        <f t="shared" si="82"/>
        <v>-5.3380782918149849E-3</v>
      </c>
      <c r="D317" s="26">
        <f t="shared" si="77"/>
        <v>11.374623708075621</v>
      </c>
      <c r="E317" s="26">
        <f>D317*(1-VLOOKUP(A317,FX!A:K,9,0))</f>
        <v>11.35462376637232</v>
      </c>
      <c r="F317">
        <v>11.365</v>
      </c>
      <c r="G317" s="25">
        <f t="shared" si="81"/>
        <v>-1.7110342554667923E-2</v>
      </c>
      <c r="H317" s="25">
        <f>(+B317/(D317*(1-VLOOKUP(A317,FX!A:K,9,0)))-1)</f>
        <v>-1.5379088727667356E-2</v>
      </c>
      <c r="I317" s="25">
        <f t="shared" si="73"/>
        <v>-1.6278046634403909E-2</v>
      </c>
      <c r="J317">
        <v>10389.540000000001</v>
      </c>
      <c r="K317">
        <v>10412.08</v>
      </c>
      <c r="L317" s="25">
        <f t="shared" si="79"/>
        <v>2.1694896982926704E-3</v>
      </c>
      <c r="M317">
        <f t="shared" si="80"/>
        <v>4</v>
      </c>
      <c r="N317" s="50" t="s">
        <v>327</v>
      </c>
    </row>
    <row r="318" spans="1:14" x14ac:dyDescent="0.25">
      <c r="A318" s="1">
        <v>42853</v>
      </c>
      <c r="B318">
        <v>11.16</v>
      </c>
      <c r="C318" s="25">
        <f t="shared" si="82"/>
        <v>-1.7889087656529634E-3</v>
      </c>
      <c r="D318" s="26">
        <f t="shared" si="77"/>
        <v>11.341532306705288</v>
      </c>
      <c r="E318" s="26">
        <f>D318*(1-VLOOKUP(A318,FX!A:K,9,0))</f>
        <v>11.353040795272872</v>
      </c>
      <c r="F318">
        <v>11.333</v>
      </c>
      <c r="G318" s="25">
        <f t="shared" si="81"/>
        <v>-1.6005977128678017E-2</v>
      </c>
      <c r="H318" s="25">
        <f>(+B318/(D318*(1-VLOOKUP(A318,FX!A:K,9,0)))-1)</f>
        <v>-1.7003444165659021E-2</v>
      </c>
      <c r="I318" s="25">
        <f t="shared" si="73"/>
        <v>-1.52651548574958E-2</v>
      </c>
      <c r="J318">
        <v>10412.08</v>
      </c>
      <c r="K318">
        <v>10390.58</v>
      </c>
      <c r="L318" s="25">
        <f t="shared" si="79"/>
        <v>-2.0649092208281372E-3</v>
      </c>
      <c r="M318">
        <f t="shared" si="80"/>
        <v>5</v>
      </c>
    </row>
    <row r="319" spans="1:14" x14ac:dyDescent="0.25">
      <c r="A319" s="1">
        <v>42856</v>
      </c>
      <c r="B319">
        <v>11.16</v>
      </c>
      <c r="C319" s="25">
        <f t="shared" ref="C319" si="83">B319/B318-1</f>
        <v>0</v>
      </c>
      <c r="D319" s="26">
        <f t="shared" ref="D319" si="84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5">+B319/D319-1</f>
        <v>-1.52651548574958E-2</v>
      </c>
      <c r="H319" s="25">
        <f>(+B319/(D319*(1-VLOOKUP(A319,FX!A:K,9,0)))-1)</f>
        <v>-1.4336388810298861E-2</v>
      </c>
      <c r="I319" s="25">
        <f t="shared" si="73"/>
        <v>-1.4134275618374548E-2</v>
      </c>
      <c r="J319">
        <v>10390.58</v>
      </c>
      <c r="K319">
        <v>10390.58</v>
      </c>
      <c r="L319" s="25">
        <f t="shared" ref="L319" si="86">+K319/J319-1</f>
        <v>0</v>
      </c>
      <c r="M319">
        <f t="shared" ref="M319" si="87">WEEKDAY(A319,2)</f>
        <v>1</v>
      </c>
    </row>
    <row r="320" spans="1:14" x14ac:dyDescent="0.25">
      <c r="A320" s="1">
        <v>42857</v>
      </c>
      <c r="B320">
        <v>11.12</v>
      </c>
      <c r="C320" s="25">
        <f t="shared" ref="C320" si="88">B320/B319-1</f>
        <v>-3.5842293906810374E-3</v>
      </c>
      <c r="D320" s="26">
        <f t="shared" ref="D320" si="89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0">+B320/D320-1</f>
        <v>-1.3410268568847084E-2</v>
      </c>
      <c r="H320" s="25">
        <f>(+B320/(D320*(1-VLOOKUP(A320,FX!A:K,9,0)))-1)</f>
        <v>-1.4242624275365823E-2</v>
      </c>
      <c r="I320" s="25">
        <f t="shared" si="73"/>
        <v>-1.400957616598697E-2</v>
      </c>
      <c r="J320">
        <v>10390.58</v>
      </c>
      <c r="K320">
        <v>10345.74</v>
      </c>
      <c r="L320" s="25">
        <f t="shared" ref="L320" si="91">+K320/J320-1</f>
        <v>-4.3154472608843975E-3</v>
      </c>
      <c r="M320">
        <f t="shared" ref="M320" si="92">WEEKDAY(A320,2)</f>
        <v>2</v>
      </c>
    </row>
    <row r="321" spans="1:14" x14ac:dyDescent="0.25">
      <c r="A321" s="1">
        <v>42858</v>
      </c>
      <c r="B321">
        <v>11.12</v>
      </c>
      <c r="C321" s="25">
        <f t="shared" ref="C321" si="93">B321/B320-1</f>
        <v>0</v>
      </c>
      <c r="D321" s="26">
        <f t="shared" ref="D321" si="94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5">+B321/D321-1</f>
        <v>-1.1122969085816115E-2</v>
      </c>
      <c r="H321" s="25">
        <f>(+B321/(D321*(1-VLOOKUP(A321,FX!A:K,9,0)))-1)</f>
        <v>-1.20604027280099E-2</v>
      </c>
      <c r="I321" s="25">
        <f t="shared" si="73"/>
        <v>-1.400957616598697E-2</v>
      </c>
      <c r="J321">
        <v>10345.74</v>
      </c>
      <c r="K321">
        <v>10315.540000000001</v>
      </c>
      <c r="L321" s="25">
        <f t="shared" ref="L321" si="96">+K321/J321-1</f>
        <v>-2.9190758708413922E-3</v>
      </c>
      <c r="M321">
        <f t="shared" ref="M321" si="97">WEEKDAY(A321,2)</f>
        <v>3</v>
      </c>
    </row>
    <row r="322" spans="1:14" x14ac:dyDescent="0.25">
      <c r="A322" s="1">
        <v>42859</v>
      </c>
      <c r="B322">
        <v>11.06</v>
      </c>
      <c r="C322" s="25">
        <f t="shared" ref="C322" si="98">B322/B321-1</f>
        <v>-5.3956834532372655E-3</v>
      </c>
      <c r="D322" s="26">
        <f t="shared" ref="D322" si="99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0">+B322/D322-1</f>
        <v>-1.7037002196972573E-2</v>
      </c>
      <c r="H322" s="25">
        <f>(+B322/(D322*(1-VLOOKUP(A322,FX!A:K,9,0)))-1)</f>
        <v>-1.611625855725729E-2</v>
      </c>
      <c r="I322" s="25">
        <f t="shared" si="73"/>
        <v>-1.4260249554367221E-2</v>
      </c>
      <c r="J322">
        <v>10315.540000000001</v>
      </c>
      <c r="K322">
        <v>10291.48</v>
      </c>
      <c r="L322" s="25">
        <f t="shared" ref="L322" si="101">+K322/J322-1</f>
        <v>-2.3324033448565151E-3</v>
      </c>
      <c r="M322">
        <f t="shared" ref="M322" si="102">WEEKDAY(A322,2)</f>
        <v>4</v>
      </c>
    </row>
    <row r="323" spans="1:14" x14ac:dyDescent="0.25">
      <c r="A323" s="1">
        <v>42860</v>
      </c>
      <c r="B323">
        <v>11.04</v>
      </c>
      <c r="C323" s="25">
        <f t="shared" ref="C323" si="103">B323/B322-1</f>
        <v>-1.8083182640146189E-3</v>
      </c>
      <c r="D323" s="26">
        <f t="shared" ref="D323" si="104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5">+B323/D323-1</f>
        <v>-1.3963683469290888E-2</v>
      </c>
      <c r="H323" s="25">
        <f>(+B323/(D323*(1-VLOOKUP(A323,FX!A:K,9,0)))-1)</f>
        <v>-1.3533170495038438E-2</v>
      </c>
      <c r="I323" s="25">
        <f t="shared" si="73"/>
        <v>-1.5165031222123204E-2</v>
      </c>
      <c r="J323">
        <v>10291.48</v>
      </c>
      <c r="K323">
        <v>10269.780000000001</v>
      </c>
      <c r="L323" s="25">
        <f t="shared" ref="L323" si="106">+K323/J323-1</f>
        <v>-2.1085402682606835E-3</v>
      </c>
      <c r="M323">
        <f t="shared" ref="M323" si="107">WEEKDAY(A323,2)</f>
        <v>5</v>
      </c>
    </row>
    <row r="324" spans="1:14" x14ac:dyDescent="0.25">
      <c r="A324" s="1">
        <v>42863</v>
      </c>
      <c r="B324">
        <v>11.02</v>
      </c>
      <c r="C324" s="25">
        <f t="shared" ref="C324" si="108">B324/B323-1</f>
        <v>-1.8115942028985588E-3</v>
      </c>
      <c r="D324" s="26">
        <f t="shared" ref="D324" si="109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0">+B324/D324-1</f>
        <v>-1.6713618334347369E-2</v>
      </c>
      <c r="H324" s="25">
        <f>(+B324/(D324*(1-VLOOKUP(A324,FX!A:K,9,0)))-1)</f>
        <v>-1.6027071101214374E-2</v>
      </c>
      <c r="I324" s="25">
        <f t="shared" si="73"/>
        <v>-1.5895695659939313E-2</v>
      </c>
      <c r="J324">
        <v>10269.780000000001</v>
      </c>
      <c r="K324">
        <v>10267.32</v>
      </c>
      <c r="L324" s="25">
        <f t="shared" ref="L324" si="111">+K324/J324-1</f>
        <v>-2.3953775056528848E-4</v>
      </c>
      <c r="M324">
        <f t="shared" ref="M324" si="112">WEEKDAY(A324,2)</f>
        <v>1</v>
      </c>
      <c r="N324" s="50" t="s">
        <v>336</v>
      </c>
    </row>
    <row r="325" spans="1:14" ht="28" x14ac:dyDescent="0.25">
      <c r="A325" s="1">
        <v>42864</v>
      </c>
      <c r="B325">
        <v>11.06</v>
      </c>
      <c r="C325" s="25">
        <f t="shared" ref="C325" si="113">B325/B324-1</f>
        <v>3.6297640653357721E-3</v>
      </c>
      <c r="D325" s="26">
        <f t="shared" ref="D325" si="114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5">+B325/D325-1</f>
        <v>-1.1700847859387076E-2</v>
      </c>
      <c r="H325" s="25">
        <f>(+B325/(D325*(1-VLOOKUP(A325,FX!A:K,9,0)))-1)</f>
        <v>-1.0708236566100648E-2</v>
      </c>
      <c r="I325" s="25">
        <f t="shared" si="73"/>
        <v>-1.0379384395132418E-2</v>
      </c>
      <c r="J325">
        <v>10267.32</v>
      </c>
      <c r="K325">
        <v>10260.85</v>
      </c>
      <c r="L325" s="25">
        <f t="shared" ref="L325" si="116">+K325/J325-1</f>
        <v>-6.3015470444083288E-4</v>
      </c>
      <c r="M325">
        <f t="shared" ref="M325" si="117">WEEKDAY(A325,2)</f>
        <v>2</v>
      </c>
      <c r="N325" s="50" t="s">
        <v>338</v>
      </c>
    </row>
    <row r="326" spans="1:14" x14ac:dyDescent="0.25">
      <c r="A326" s="1">
        <v>42865</v>
      </c>
      <c r="B326">
        <v>11.06</v>
      </c>
      <c r="C326" s="25">
        <f t="shared" ref="C326" si="118">B326/B325-1</f>
        <v>0</v>
      </c>
      <c r="D326" s="26">
        <f t="shared" ref="D326" si="11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0">+B326/D326-1</f>
        <v>-1.4526482004690866E-2</v>
      </c>
      <c r="H326" s="25">
        <f>(+B326/(D326*(1-VLOOKUP(A326,FX!A:K,9,0)))-1)</f>
        <v>-1.4259052769089231E-2</v>
      </c>
      <c r="I326" s="25">
        <f t="shared" si="73"/>
        <v>-1.5050316145694076E-2</v>
      </c>
      <c r="J326">
        <v>10260.85</v>
      </c>
      <c r="K326">
        <v>10304.030000000001</v>
      </c>
      <c r="L326" s="25">
        <f t="shared" ref="L326" si="121">+K326/J326-1</f>
        <v>4.2082283631472706E-3</v>
      </c>
      <c r="M326">
        <f t="shared" ref="M326" si="122">WEEKDAY(A326,2)</f>
        <v>3</v>
      </c>
    </row>
    <row r="327" spans="1:14" x14ac:dyDescent="0.25">
      <c r="A327" s="1">
        <v>42866</v>
      </c>
      <c r="B327">
        <v>11.16</v>
      </c>
      <c r="C327" s="25">
        <f t="shared" ref="C327" si="123">B327/B326-1</f>
        <v>9.0415913200723175E-3</v>
      </c>
      <c r="D327" s="26">
        <f t="shared" ref="D327" si="124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5">+B327/D327-1</f>
        <v>-1.3393049817593261E-2</v>
      </c>
      <c r="H327" s="25">
        <f>(+B327/(D327*(1-VLOOKUP(A327,FX!A:K,9,0)))-1)</f>
        <v>-1.3697028250325372E-2</v>
      </c>
      <c r="I327" s="25">
        <f t="shared" si="73"/>
        <v>-1.3524264120922891E-2</v>
      </c>
      <c r="J327">
        <v>10304.030000000001</v>
      </c>
      <c r="K327">
        <v>10379.73</v>
      </c>
      <c r="L327" s="25">
        <f t="shared" ref="L327" si="126">+K327/J327-1</f>
        <v>7.3466401010089388E-3</v>
      </c>
      <c r="M327">
        <f t="shared" ref="M327" si="127">WEEKDAY(A327,2)</f>
        <v>4</v>
      </c>
    </row>
    <row r="328" spans="1:14" ht="28" x14ac:dyDescent="0.25">
      <c r="A328" s="1">
        <v>42867</v>
      </c>
      <c r="B328">
        <v>11.34</v>
      </c>
      <c r="C328" s="25">
        <f t="shared" ref="C328" si="128">B328/B327-1</f>
        <v>1.6129032258064502E-2</v>
      </c>
      <c r="D328" s="26">
        <f t="shared" ref="D328" si="129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0">+B328/D328-1</f>
        <v>-1.3746348146804199E-2</v>
      </c>
      <c r="H328" s="25">
        <f>(+B328/(D328*(1-VLOOKUP(A328,FX!A:K,9,0)))-1)</f>
        <v>-1.492600075505468E-2</v>
      </c>
      <c r="I328" s="25">
        <f t="shared" si="73"/>
        <v>-1.6052060737527185E-2</v>
      </c>
      <c r="J328">
        <v>10379.73</v>
      </c>
      <c r="K328">
        <v>10549.52</v>
      </c>
      <c r="L328" s="25">
        <f t="shared" ref="L328" si="131">+K328/J328-1</f>
        <v>1.6357843604795308E-2</v>
      </c>
      <c r="M328">
        <f t="shared" ref="M328" si="132">WEEKDAY(A328,2)</f>
        <v>5</v>
      </c>
      <c r="N328" s="50" t="s">
        <v>343</v>
      </c>
    </row>
    <row r="329" spans="1:14" x14ac:dyDescent="0.25">
      <c r="A329" s="1">
        <v>42870</v>
      </c>
      <c r="B329">
        <v>11.4</v>
      </c>
      <c r="C329" s="25">
        <f t="shared" ref="C329" si="133">B329/B328-1</f>
        <v>5.2910052910053462E-3</v>
      </c>
      <c r="D329" s="26">
        <f t="shared" ref="D329" si="134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5">+B329/D329-1</f>
        <v>-1.2994108914469504E-2</v>
      </c>
      <c r="H329" s="25">
        <f>(+B329/(D329*(1-VLOOKUP(A329,FX!A:K,9,0)))-1)</f>
        <v>-1.3278653319441891E-2</v>
      </c>
      <c r="I329" s="25">
        <f t="shared" si="73"/>
        <v>-1.3499480789200269E-2</v>
      </c>
      <c r="J329">
        <v>10549.52</v>
      </c>
      <c r="K329">
        <v>10572.48</v>
      </c>
      <c r="L329" s="25">
        <f t="shared" ref="L329" si="136">+K329/J329-1</f>
        <v>2.1764023386845466E-3</v>
      </c>
      <c r="M329">
        <f t="shared" ref="M329" si="137">WEEKDAY(A329,2)</f>
        <v>1</v>
      </c>
      <c r="N329" s="50" t="s">
        <v>344</v>
      </c>
    </row>
    <row r="330" spans="1:14" x14ac:dyDescent="0.25">
      <c r="A330" s="1">
        <v>42871</v>
      </c>
      <c r="B330">
        <v>11.42</v>
      </c>
      <c r="C330" s="25">
        <f t="shared" ref="C330" si="138">B330/B329-1</f>
        <v>1.7543859649122862E-3</v>
      </c>
      <c r="D330" s="26">
        <f t="shared" ref="D330" si="139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0">+B330/D330-1</f>
        <v>-1.2102360648783228E-2</v>
      </c>
      <c r="H330" s="25">
        <f>(+B330/(D330*(1-VLOOKUP(A330,FX!A:K,9,0)))-1)</f>
        <v>-1.3808287391836149E-2</v>
      </c>
      <c r="I330" s="25">
        <f t="shared" si="73"/>
        <v>-1.3135153819564427E-2</v>
      </c>
      <c r="J330">
        <v>10572.48</v>
      </c>
      <c r="K330">
        <v>10576.05</v>
      </c>
      <c r="L330" s="25">
        <f t="shared" ref="L330" si="141">+K330/J330-1</f>
        <v>3.376691183147873E-4</v>
      </c>
      <c r="M330">
        <f t="shared" ref="M330" si="142">WEEKDAY(A330,2)</f>
        <v>2</v>
      </c>
    </row>
    <row r="331" spans="1:14" x14ac:dyDescent="0.25">
      <c r="A331" s="1">
        <v>42872</v>
      </c>
      <c r="B331">
        <v>11.34</v>
      </c>
      <c r="C331" s="25">
        <f t="shared" ref="C331" si="143">B331/B330-1</f>
        <v>-7.0052539404553693E-3</v>
      </c>
      <c r="D331" s="26">
        <f t="shared" ref="D331" si="144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5">+B331/D331-1</f>
        <v>-1.1200096486861488E-2</v>
      </c>
      <c r="H331" s="25">
        <f>(+B331/(D331*(1-VLOOKUP(A331,FX!A:K,9,0)))-1)</f>
        <v>-1.2592337723330904E-2</v>
      </c>
      <c r="I331" s="25">
        <f t="shared" si="73"/>
        <v>-1.3655736279029274E-2</v>
      </c>
      <c r="J331">
        <v>10576.05</v>
      </c>
      <c r="K331">
        <v>10481.41</v>
      </c>
      <c r="L331" s="25">
        <f t="shared" ref="L331" si="146">+K331/J331-1</f>
        <v>-8.9485204778720906E-3</v>
      </c>
      <c r="M331">
        <f t="shared" ref="M331" si="147">WEEKDAY(A331,2)</f>
        <v>3</v>
      </c>
    </row>
    <row r="332" spans="1:14" x14ac:dyDescent="0.25">
      <c r="A332" s="1">
        <v>42873</v>
      </c>
      <c r="B332">
        <v>11.26</v>
      </c>
      <c r="C332" s="25">
        <f t="shared" ref="C332" si="148">B332/B331-1</f>
        <v>-7.0546737213403876E-3</v>
      </c>
      <c r="D332" s="26">
        <f t="shared" ref="D332" si="149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0">+B332/D332-1</f>
        <v>-1.8536234380933325E-2</v>
      </c>
      <c r="H332" s="25">
        <f>(+B332/(D332*(1-VLOOKUP(A332,FX!A:K,9,0)))-1)</f>
        <v>-1.7942451543011328E-2</v>
      </c>
      <c r="I332" s="25">
        <f t="shared" si="73"/>
        <v>-1.8565327290159583E-2</v>
      </c>
      <c r="J332">
        <v>10481.41</v>
      </c>
      <c r="K332">
        <v>10459.219999999999</v>
      </c>
      <c r="L332" s="25">
        <f t="shared" ref="L332" si="151">+K332/J332-1</f>
        <v>-2.1170815758567718E-3</v>
      </c>
      <c r="M332">
        <f t="shared" ref="M332" si="152">WEEKDAY(A332,2)</f>
        <v>4</v>
      </c>
    </row>
    <row r="333" spans="1:14" x14ac:dyDescent="0.25">
      <c r="A333" s="1">
        <v>42874</v>
      </c>
      <c r="B333">
        <v>11.32</v>
      </c>
      <c r="C333" s="25">
        <f t="shared" ref="C333" si="153">B333/B332-1</f>
        <v>5.3285968028420339E-3</v>
      </c>
      <c r="D333" s="26">
        <f t="shared" ref="D333" si="154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5">+B333/D333-1</f>
        <v>-1.6862433194199999E-2</v>
      </c>
      <c r="H333" s="25">
        <f>(+B333/(D333*(1-VLOOKUP(A333,FX!A:K,9,0)))-1)</f>
        <v>-1.6155785833670722E-2</v>
      </c>
      <c r="I333" s="25">
        <f t="shared" si="73"/>
        <v>-1.4023168713526712E-2</v>
      </c>
      <c r="J333">
        <v>10459.219999999999</v>
      </c>
      <c r="K333">
        <v>10496.74</v>
      </c>
      <c r="L333" s="25">
        <f t="shared" ref="L333" si="156">+K333/J333-1</f>
        <v>3.587265589594768E-3</v>
      </c>
      <c r="M333">
        <f t="shared" ref="M333" si="157">WEEKDAY(A333,2)</f>
        <v>5</v>
      </c>
    </row>
    <row r="334" spans="1:14" x14ac:dyDescent="0.25">
      <c r="A334" s="1">
        <v>42877</v>
      </c>
      <c r="B334">
        <v>11.44</v>
      </c>
      <c r="C334" s="25">
        <f t="shared" ref="C334" si="158">B334/B333-1</f>
        <v>1.0600706713780772E-2</v>
      </c>
      <c r="D334" s="26">
        <f t="shared" ref="D334" si="159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0">+B334/D334-1</f>
        <v>-1.2059689814795438E-2</v>
      </c>
      <c r="H334" s="25">
        <f>(+B334/(D334*(1-VLOOKUP(A334,FX!A:K,9,0)))-1)</f>
        <v>-1.322592477026685E-2</v>
      </c>
      <c r="I334" s="25">
        <f t="shared" si="73"/>
        <v>-1.3878113955693605E-2</v>
      </c>
      <c r="J334">
        <v>10496.74</v>
      </c>
      <c r="K334">
        <v>10586.93</v>
      </c>
      <c r="L334" s="25">
        <f t="shared" ref="L334" si="161">+K334/J334-1</f>
        <v>8.5921914804025779E-3</v>
      </c>
      <c r="M334">
        <f t="shared" ref="M334" si="162">WEEKDAY(A334,2)</f>
        <v>1</v>
      </c>
    </row>
    <row r="335" spans="1:14" x14ac:dyDescent="0.25">
      <c r="A335" s="1">
        <v>42878</v>
      </c>
      <c r="B335">
        <v>11.54</v>
      </c>
      <c r="C335" s="25">
        <f t="shared" ref="C335" si="163">B335/B334-1</f>
        <v>8.7412587412587506E-3</v>
      </c>
      <c r="D335" s="26">
        <f t="shared" ref="D335" si="164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5">+B335/D335-1</f>
        <v>-1.9630897585148688E-2</v>
      </c>
      <c r="H335" s="25">
        <f>(+B335/(D335*(1-VLOOKUP(A335,FX!A:K,9,0)))-1)</f>
        <v>-1.9479821273579501E-2</v>
      </c>
      <c r="I335" s="25">
        <f t="shared" si="73"/>
        <v>-1.9624500892022945E-2</v>
      </c>
      <c r="J335">
        <v>10586.93</v>
      </c>
      <c r="K335">
        <v>10742.14</v>
      </c>
      <c r="L335" s="25">
        <f t="shared" ref="L335" si="166">+K335/J335-1</f>
        <v>1.4660529539724854E-2</v>
      </c>
      <c r="M335">
        <f t="shared" ref="M335" si="167">WEEKDAY(A335,2)</f>
        <v>2</v>
      </c>
    </row>
    <row r="336" spans="1:14" x14ac:dyDescent="0.25">
      <c r="A336" s="1">
        <v>42879</v>
      </c>
      <c r="B336">
        <v>11.52</v>
      </c>
      <c r="C336" s="25">
        <f t="shared" ref="C336" si="168">B336/B335-1</f>
        <v>-1.7331022530329143E-3</v>
      </c>
      <c r="D336" s="26">
        <f t="shared" ref="D336" si="16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0">+B336/D336-1</f>
        <v>-1.9952345903048174E-2</v>
      </c>
      <c r="H336" s="25">
        <f>(+B336/(D336*(1-VLOOKUP(A336,FX!A:K,9,0)))-1)</f>
        <v>-1.954486803737987E-2</v>
      </c>
      <c r="I336" s="25">
        <f t="shared" si="73"/>
        <v>-1.890648952478291E-2</v>
      </c>
      <c r="J336">
        <v>10742.14</v>
      </c>
      <c r="K336">
        <v>10727.11</v>
      </c>
      <c r="L336" s="25">
        <f t="shared" ref="L336" si="171">+K336/J336-1</f>
        <v>-1.399162550478672E-3</v>
      </c>
      <c r="M336">
        <f t="shared" ref="M336" si="172">WEEKDAY(A336,2)</f>
        <v>3</v>
      </c>
    </row>
    <row r="337" spans="1:14" x14ac:dyDescent="0.25">
      <c r="A337" s="1">
        <v>42880</v>
      </c>
      <c r="B337">
        <v>11.86</v>
      </c>
      <c r="C337" s="25">
        <f t="shared" ref="C337" si="173">B337/B336-1</f>
        <v>2.951388888888884E-2</v>
      </c>
      <c r="D337" s="26">
        <f t="shared" ref="D337" si="174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5">+B337/D337-1</f>
        <v>-1.5680115741843581E-2</v>
      </c>
      <c r="H337" s="25">
        <f>(+B337/(D337*(1-VLOOKUP(A337,FX!A:K,9,0)))-1)</f>
        <v>-1.9368488952221208E-2</v>
      </c>
      <c r="I337" s="25">
        <f t="shared" si="73"/>
        <v>-1.6746808157851123E-2</v>
      </c>
      <c r="J337">
        <v>10727.11</v>
      </c>
      <c r="K337">
        <v>11007.51</v>
      </c>
      <c r="L337" s="25">
        <f t="shared" ref="L337" si="176">+K337/J337-1</f>
        <v>2.6139379571944232E-2</v>
      </c>
      <c r="M337">
        <f t="shared" ref="M337" si="177">WEEKDAY(A337,2)</f>
        <v>4</v>
      </c>
    </row>
    <row r="338" spans="1:14" x14ac:dyDescent="0.25">
      <c r="A338" s="1">
        <v>42881</v>
      </c>
      <c r="B338">
        <v>11.9</v>
      </c>
      <c r="C338" s="25">
        <f t="shared" ref="C338" si="178">B338/B337-1</f>
        <v>3.3726812816190499E-3</v>
      </c>
      <c r="D338" s="26">
        <f t="shared" ref="D338" si="179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0">+B338/D338-1</f>
        <v>-1.2049318750065319E-2</v>
      </c>
      <c r="H338" s="25">
        <f>(+B338/(D338*(1-VLOOKUP(A338,FX!A:K,9,0)))-1)</f>
        <v>-1.3793247829859356E-2</v>
      </c>
      <c r="I338" s="25">
        <f t="shared" si="73"/>
        <v>-1.2612014603385235E-2</v>
      </c>
      <c r="J338">
        <v>11007.51</v>
      </c>
      <c r="K338">
        <v>10992.12</v>
      </c>
      <c r="L338" s="25">
        <f t="shared" ref="L338" si="181">+K338/J338-1</f>
        <v>-1.3981363632646904E-3</v>
      </c>
      <c r="M338">
        <f t="shared" ref="M338" si="182">WEEKDAY(A338,2)</f>
        <v>5</v>
      </c>
    </row>
    <row r="339" spans="1:14" x14ac:dyDescent="0.25">
      <c r="A339" s="1">
        <v>42884</v>
      </c>
      <c r="B339">
        <v>11.9</v>
      </c>
      <c r="C339" s="25">
        <f t="shared" ref="C339" si="183">B339/B338-1</f>
        <v>0</v>
      </c>
      <c r="D339" s="26">
        <f t="shared" ref="D339" si="184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5">+B339/D339-1</f>
        <v>-1.2612014603385235E-2</v>
      </c>
      <c r="H339" s="25">
        <f>(+B339/(D339*(1-VLOOKUP(A339,FX!A:K,9,0)))-1)</f>
        <v>-1.6353916605079677E-2</v>
      </c>
      <c r="I339" s="25">
        <f t="shared" si="73"/>
        <v>-1.2530080491245488E-2</v>
      </c>
      <c r="J339">
        <v>10992.12</v>
      </c>
      <c r="K339">
        <v>10992.12</v>
      </c>
      <c r="L339" s="25">
        <f t="shared" ref="L339" si="186">+K339/J339-1</f>
        <v>0</v>
      </c>
      <c r="M339">
        <f t="shared" ref="M339" si="187">WEEKDAY(A339,2)</f>
        <v>1</v>
      </c>
    </row>
    <row r="340" spans="1:14" x14ac:dyDescent="0.25">
      <c r="A340" s="1">
        <v>42885</v>
      </c>
      <c r="B340">
        <v>11.9</v>
      </c>
      <c r="C340" s="25">
        <f t="shared" ref="C340" si="188">B340/B339-1</f>
        <v>0</v>
      </c>
      <c r="D340" s="26">
        <f t="shared" ref="D340" si="189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0">+B340/D340-1</f>
        <v>-1.2530080491245488E-2</v>
      </c>
      <c r="H340" s="25">
        <f>(+B340/(D340*(1-VLOOKUP(A340,FX!A:K,9,0)))-1)</f>
        <v>-1.1134578122280914E-2</v>
      </c>
      <c r="I340" s="25">
        <f t="shared" si="73"/>
        <v>-1.0806317539484578E-2</v>
      </c>
      <c r="J340">
        <v>10992.12</v>
      </c>
      <c r="K340">
        <v>10992.12</v>
      </c>
      <c r="L340" s="25">
        <f t="shared" ref="L340" si="191">+K340/J340-1</f>
        <v>0</v>
      </c>
      <c r="M340">
        <f t="shared" ref="M340" si="192">WEEKDAY(A340,2)</f>
        <v>2</v>
      </c>
    </row>
    <row r="341" spans="1:14" x14ac:dyDescent="0.25">
      <c r="A341" s="1">
        <v>42886</v>
      </c>
      <c r="B341">
        <v>11.94</v>
      </c>
      <c r="C341" s="25">
        <f t="shared" ref="C341" si="193">B341/B340-1</f>
        <v>3.3613445378151141E-3</v>
      </c>
      <c r="D341" s="26">
        <f t="shared" ref="D341" si="194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5">+B341/D341-1</f>
        <v>-1.1079051216920321E-2</v>
      </c>
      <c r="H341" s="25">
        <f>(+B341/(D341*(1-VLOOKUP(A341,FX!A:K,9,0)))-1)</f>
        <v>-1.5892649788486479E-2</v>
      </c>
      <c r="I341" s="25">
        <f t="shared" ref="I341:I378" si="196">+B341/F341-1</f>
        <v>-1.3304685563176655E-2</v>
      </c>
      <c r="J341">
        <v>10992.12</v>
      </c>
      <c r="K341">
        <v>11032.11</v>
      </c>
      <c r="L341" s="25">
        <f t="shared" ref="L341" si="197">+K341/J341-1</f>
        <v>3.6380607198611692E-3</v>
      </c>
      <c r="M341">
        <f t="shared" ref="M341" si="198">WEEKDAY(A341,2)</f>
        <v>3</v>
      </c>
    </row>
    <row r="342" spans="1:14" x14ac:dyDescent="0.25">
      <c r="A342" s="1">
        <v>42887</v>
      </c>
      <c r="B342">
        <v>12.02</v>
      </c>
      <c r="C342" s="25">
        <f t="shared" ref="C342" si="199">B342/B341-1</f>
        <v>6.7001675041875597E-3</v>
      </c>
      <c r="D342" s="26">
        <f t="shared" ref="D342" si="200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1">+B342/D342-1</f>
        <v>-1.5565264789831557E-2</v>
      </c>
      <c r="H342" s="25">
        <f>(+B342/(D342*(1-VLOOKUP(A342,FX!A:K,9,0)))-1)</f>
        <v>-2.3212034633383838E-2</v>
      </c>
      <c r="I342" s="25">
        <f t="shared" si="196"/>
        <v>-2.3161316537992693E-2</v>
      </c>
      <c r="J342">
        <v>11032.11</v>
      </c>
      <c r="K342">
        <v>11131.53</v>
      </c>
      <c r="L342" s="25">
        <f t="shared" ref="L342" si="202">+K342/J342-1</f>
        <v>9.0118753348180647E-3</v>
      </c>
      <c r="M342">
        <f t="shared" ref="M342" si="203">WEEKDAY(A342,2)</f>
        <v>4</v>
      </c>
    </row>
    <row r="343" spans="1:14" x14ac:dyDescent="0.25">
      <c r="A343" s="1">
        <v>42888</v>
      </c>
      <c r="B343">
        <v>11.96</v>
      </c>
      <c r="C343" s="25">
        <f t="shared" ref="C343" si="204">B343/B342-1</f>
        <v>-4.991680532445808E-3</v>
      </c>
      <c r="D343" s="26">
        <f t="shared" ref="D343" si="205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6">+B343/D343-1</f>
        <v>-2.068606015065344E-2</v>
      </c>
      <c r="H343" s="25">
        <f>(+B343/(D343*(1-VLOOKUP(A343,FX!A:K,9,0)))-1)</f>
        <v>-1.3974496184555707E-2</v>
      </c>
      <c r="I343" s="25">
        <f t="shared" si="196"/>
        <v>-2.111638566050078E-2</v>
      </c>
      <c r="J343">
        <v>11131.53</v>
      </c>
      <c r="K343">
        <v>11047.97</v>
      </c>
      <c r="L343" s="25">
        <f t="shared" ref="L343" si="207">+K343/J343-1</f>
        <v>-7.5066051117861354E-3</v>
      </c>
      <c r="M343">
        <f t="shared" ref="M343" si="208">WEEKDAY(A343,2)</f>
        <v>5</v>
      </c>
    </row>
    <row r="344" spans="1:14" x14ac:dyDescent="0.25">
      <c r="A344" s="1">
        <v>42891</v>
      </c>
      <c r="B344">
        <v>11.84</v>
      </c>
      <c r="C344" s="25">
        <f t="shared" ref="C344" si="209">B344/B343-1</f>
        <v>-1.0033444816053616E-2</v>
      </c>
      <c r="D344" s="26">
        <f t="shared" ref="D344" si="210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1">+B344/D344-1</f>
        <v>-2.050912032097818E-2</v>
      </c>
      <c r="H344" s="25">
        <f>(+B344/(D344*(1-VLOOKUP(A344,FX!A:K,9,0)))-1)</f>
        <v>-2.1314635485017774E-2</v>
      </c>
      <c r="I344" s="25">
        <f t="shared" si="196"/>
        <v>-2.2376352076624584E-2</v>
      </c>
      <c r="J344">
        <v>11047.97</v>
      </c>
      <c r="K344">
        <v>10930.34</v>
      </c>
      <c r="L344" s="25">
        <f t="shared" ref="L344" si="212">+K344/J344-1</f>
        <v>-1.064720487112103E-2</v>
      </c>
      <c r="M344">
        <f t="shared" ref="M344" si="213">WEEKDAY(A344,2)</f>
        <v>1</v>
      </c>
      <c r="N344" s="50" t="s">
        <v>378</v>
      </c>
    </row>
    <row r="345" spans="1:14" x14ac:dyDescent="0.25">
      <c r="A345" s="1">
        <v>42892</v>
      </c>
      <c r="B345">
        <v>11.94</v>
      </c>
      <c r="C345" s="25">
        <f t="shared" ref="C345" si="214">B345/B344-1</f>
        <v>8.4459459459458319E-3</v>
      </c>
      <c r="D345" s="26">
        <f t="shared" ref="D345" si="215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6">+B345/D345-1</f>
        <v>-2.2366856526101819E-2</v>
      </c>
      <c r="H345" s="25">
        <f>(+B345/(D345*(1-VLOOKUP(A345,FX!A:K,9,0)))-1)</f>
        <v>-2.4423625100912227E-2</v>
      </c>
      <c r="I345" s="25">
        <f t="shared" si="196"/>
        <v>-2.2353230164578686E-2</v>
      </c>
      <c r="J345">
        <v>10930.34</v>
      </c>
      <c r="K345">
        <v>11022.55</v>
      </c>
      <c r="L345" s="25">
        <f t="shared" ref="L345" si="217">+K345/J345-1</f>
        <v>8.4361511169825931E-3</v>
      </c>
      <c r="M345">
        <f t="shared" ref="M345" si="218">WEEKDAY(A345,2)</f>
        <v>2</v>
      </c>
      <c r="N345" s="50" t="s">
        <v>380</v>
      </c>
    </row>
    <row r="346" spans="1:14" x14ac:dyDescent="0.25">
      <c r="A346" s="1">
        <v>42893</v>
      </c>
      <c r="B346">
        <v>12.04</v>
      </c>
      <c r="C346" s="25">
        <f t="shared" ref="C346" si="219">B346/B345-1</f>
        <v>8.3752093802345051E-3</v>
      </c>
      <c r="D346" s="26">
        <f t="shared" ref="D346" si="220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1">+B346/D346-1</f>
        <v>-2.4095553226058164E-2</v>
      </c>
      <c r="H346" s="25">
        <f>(+B346/(D346*(1-VLOOKUP(A346,FX!A:K,9,0)))-1)</f>
        <v>-2.3981643311549616E-2</v>
      </c>
      <c r="I346" s="25">
        <f t="shared" si="196"/>
        <v>-2.5101214574898778E-2</v>
      </c>
      <c r="J346">
        <v>11022.55</v>
      </c>
      <c r="K346">
        <v>11134.71</v>
      </c>
      <c r="L346" s="25">
        <f t="shared" ref="L346" si="222">+K346/J346-1</f>
        <v>1.0175503853464107E-2</v>
      </c>
      <c r="M346">
        <f t="shared" ref="M346" si="223">WEEKDAY(A346,2)</f>
        <v>3</v>
      </c>
    </row>
    <row r="347" spans="1:14" x14ac:dyDescent="0.25">
      <c r="A347" s="1">
        <v>42894</v>
      </c>
      <c r="B347">
        <v>12.16</v>
      </c>
      <c r="C347" s="25">
        <f t="shared" ref="C347" si="224">B347/B346-1</f>
        <v>9.9667774086380501E-3</v>
      </c>
      <c r="D347" s="26">
        <f t="shared" ref="D347" si="225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6">+B347/D347-1</f>
        <v>-2.3698519062617329E-2</v>
      </c>
      <c r="H347" s="25">
        <f>(+B347/(D347*(1-VLOOKUP(A347,FX!A:K,9,0)))-1)</f>
        <v>-2.3675443081798253E-2</v>
      </c>
      <c r="I347" s="25">
        <f t="shared" si="196"/>
        <v>-2.2822243651559049E-2</v>
      </c>
      <c r="J347">
        <v>11134.71</v>
      </c>
      <c r="K347">
        <v>11229.53</v>
      </c>
      <c r="L347" s="25">
        <f t="shared" ref="L347" si="227">+K347/J347-1</f>
        <v>8.5157134761482123E-3</v>
      </c>
      <c r="M347">
        <f t="shared" ref="M347" si="228">WEEKDAY(A347,2)</f>
        <v>4</v>
      </c>
    </row>
    <row r="348" spans="1:14" x14ac:dyDescent="0.25">
      <c r="A348" s="1">
        <v>42895</v>
      </c>
      <c r="B348">
        <v>12.24</v>
      </c>
      <c r="C348" s="25">
        <f t="shared" ref="C348" si="229">B348/B347-1</f>
        <v>6.5789473684210176E-3</v>
      </c>
      <c r="D348" s="26">
        <f t="shared" ref="D348" si="230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1">+B348/D348-1</f>
        <v>-2.2789522432277498E-2</v>
      </c>
      <c r="H348" s="25">
        <f>(+B348/(D348*(1-VLOOKUP(A348,FX!A:K,9,0)))-1)</f>
        <v>-2.0247030151949064E-2</v>
      </c>
      <c r="I348" s="25">
        <f t="shared" si="196"/>
        <v>-2.2676461194506503E-2</v>
      </c>
      <c r="J348">
        <v>11229.53</v>
      </c>
      <c r="K348">
        <v>11303.03</v>
      </c>
      <c r="L348" s="25">
        <f t="shared" ref="L348" si="232">+K348/J348-1</f>
        <v>6.5452427661709667E-3</v>
      </c>
      <c r="M348">
        <f t="shared" ref="M348" si="233">WEEKDAY(A348,2)</f>
        <v>5</v>
      </c>
    </row>
    <row r="349" spans="1:14" x14ac:dyDescent="0.25">
      <c r="A349" s="1">
        <v>42898</v>
      </c>
      <c r="B349">
        <v>12.18</v>
      </c>
      <c r="C349" s="25">
        <f t="shared" ref="C349" si="234">B349/B348-1</f>
        <v>-4.9019607843138191E-3</v>
      </c>
      <c r="D349" s="26">
        <f t="shared" ref="D349" si="23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6">+B349/D349-1</f>
        <v>-2.8374157081272222E-2</v>
      </c>
      <c r="H349" s="25">
        <f>(+B349/(D349*(1-VLOOKUP(A349,FX!A:K,9,0)))-1)</f>
        <v>-2.841996627312815E-2</v>
      </c>
      <c r="I349" s="25">
        <f t="shared" si="196"/>
        <v>-2.8475711892797406E-2</v>
      </c>
      <c r="J349">
        <v>11303.03</v>
      </c>
      <c r="K349">
        <v>11313.58</v>
      </c>
      <c r="L349" s="25">
        <f t="shared" ref="L349" si="237">+K349/J349-1</f>
        <v>9.3337804110915634E-4</v>
      </c>
      <c r="M349">
        <f t="shared" ref="M349" si="238">WEEKDAY(A349,2)</f>
        <v>1</v>
      </c>
    </row>
    <row r="350" spans="1:14" x14ac:dyDescent="0.25">
      <c r="A350" s="1">
        <v>42899</v>
      </c>
      <c r="B350">
        <v>12.18</v>
      </c>
      <c r="C350" s="25">
        <f t="shared" ref="C350" si="239">B350/B349-1</f>
        <v>0</v>
      </c>
      <c r="D350" s="26">
        <f t="shared" ref="D350" si="240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1">+B350/D350-1</f>
        <v>-2.6044606946367121E-2</v>
      </c>
      <c r="H350" s="25">
        <f>(+B350/(D350*(1-VLOOKUP(A350,FX!A:K,9,0)))-1)</f>
        <v>-2.5647011147104992E-2</v>
      </c>
      <c r="I350" s="25">
        <f t="shared" si="196"/>
        <v>-2.6145358599184432E-2</v>
      </c>
      <c r="J350">
        <v>11313.58</v>
      </c>
      <c r="K350">
        <v>11285.34</v>
      </c>
      <c r="L350" s="25">
        <f t="shared" ref="L350" si="242">+K350/J350-1</f>
        <v>-2.496115287998979E-3</v>
      </c>
      <c r="M350">
        <f t="shared" ref="M350" si="243">WEEKDAY(A350,2)</f>
        <v>2</v>
      </c>
    </row>
    <row r="351" spans="1:14" x14ac:dyDescent="0.25">
      <c r="A351" s="1">
        <v>42900</v>
      </c>
      <c r="B351">
        <v>12.02</v>
      </c>
      <c r="C351" s="25">
        <f t="shared" ref="C351" si="244">B351/B350-1</f>
        <v>-1.3136288998357948E-2</v>
      </c>
      <c r="D351" s="26">
        <f t="shared" ref="D351" si="245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6">+B351/D351-1</f>
        <v>-2.2956196178948729E-2</v>
      </c>
      <c r="H351" s="25">
        <f>(+B351/(D351*(1-VLOOKUP(A351,FX!A:K,9,0)))-1)</f>
        <v>-2.2904389573143114E-2</v>
      </c>
      <c r="I351" s="25">
        <f t="shared" si="196"/>
        <v>-2.6957014490407216E-2</v>
      </c>
      <c r="J351">
        <v>11285.34</v>
      </c>
      <c r="K351">
        <v>11100.74</v>
      </c>
      <c r="L351" s="25">
        <f t="shared" ref="L351" si="247">+K351/J351-1</f>
        <v>-1.6357504514706744E-2</v>
      </c>
      <c r="M351">
        <f t="shared" ref="M351" si="248">WEEKDAY(A351,2)</f>
        <v>3</v>
      </c>
    </row>
    <row r="352" spans="1:14" x14ac:dyDescent="0.25">
      <c r="A352" s="1">
        <v>42901</v>
      </c>
      <c r="B352">
        <v>11.94</v>
      </c>
      <c r="C352" s="25">
        <f t="shared" ref="C352" si="249">B352/B351-1</f>
        <v>-6.6555740432612254E-3</v>
      </c>
      <c r="D352" s="26">
        <f t="shared" ref="D352" si="250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1">+B352/D352-1</f>
        <v>-2.6249833092091723E-2</v>
      </c>
      <c r="H352" s="25">
        <f>(+B352/(D352*(1-VLOOKUP(A352,FX!A:K,9,0)))-1)</f>
        <v>-2.6971638464454162E-2</v>
      </c>
      <c r="I352" s="25">
        <f t="shared" si="196"/>
        <v>-2.7528913503828023E-2</v>
      </c>
      <c r="J352">
        <v>11100.74</v>
      </c>
      <c r="K352">
        <v>11018.85</v>
      </c>
      <c r="L352" s="25">
        <f t="shared" ref="L352" si="252">+K352/J352-1</f>
        <v>-7.3769856784321464E-3</v>
      </c>
      <c r="M352">
        <f t="shared" ref="M352" si="253">WEEKDAY(A352,2)</f>
        <v>4</v>
      </c>
      <c r="N352" s="50" t="s">
        <v>387</v>
      </c>
    </row>
    <row r="353" spans="1:14" x14ac:dyDescent="0.25">
      <c r="A353" s="1">
        <v>42902</v>
      </c>
      <c r="B353">
        <v>11.88</v>
      </c>
      <c r="C353" s="25">
        <f t="shared" ref="C353" si="254">B353/B352-1</f>
        <v>-5.0251256281406143E-3</v>
      </c>
      <c r="D353" s="26">
        <f t="shared" ref="D353" si="255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6">+B353/D353-1</f>
        <v>-2.8589603862676394E-2</v>
      </c>
      <c r="H353" s="25">
        <f>(+B353/(D353*(1-VLOOKUP(A353,FX!A:K,9,0)))-1)</f>
        <v>-2.2584330459831992E-2</v>
      </c>
      <c r="I353" s="25">
        <f t="shared" si="196"/>
        <v>-2.8697571743929284E-2</v>
      </c>
      <c r="J353">
        <v>11018.85</v>
      </c>
      <c r="K353">
        <v>10975.45</v>
      </c>
      <c r="L353" s="25">
        <f t="shared" ref="L353" si="257">+K353/J353-1</f>
        <v>-3.9387050372770016E-3</v>
      </c>
      <c r="M353">
        <f t="shared" ref="M353" si="258">WEEKDAY(A353,2)</f>
        <v>5</v>
      </c>
    </row>
    <row r="354" spans="1:14" ht="28" x14ac:dyDescent="0.25">
      <c r="A354" s="1">
        <v>42905</v>
      </c>
      <c r="B354">
        <v>12.02</v>
      </c>
      <c r="C354" s="25">
        <f t="shared" ref="C354" si="259">B354/B353-1</f>
        <v>1.1784511784511675E-2</v>
      </c>
      <c r="D354" s="26">
        <f t="shared" ref="D354" si="260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1">+B354/D354-1</f>
        <v>-2.7459183820633282E-2</v>
      </c>
      <c r="H354" s="25">
        <f>(+B354/(D354*(1-VLOOKUP(A354,FX!A:K,9,0)))-1)</f>
        <v>-2.9550397115225446E-2</v>
      </c>
      <c r="I354" s="25">
        <f t="shared" si="196"/>
        <v>-2.7508090614886682E-2</v>
      </c>
      <c r="J354">
        <v>10975.45</v>
      </c>
      <c r="K354">
        <v>11090.65</v>
      </c>
      <c r="L354" s="25">
        <f t="shared" ref="L354" si="262">+K354/J354-1</f>
        <v>1.0496152777334844E-2</v>
      </c>
      <c r="M354">
        <f t="shared" ref="M354" si="263">WEEKDAY(A354,2)</f>
        <v>1</v>
      </c>
      <c r="N354" s="50" t="s">
        <v>394</v>
      </c>
    </row>
    <row r="355" spans="1:14" x14ac:dyDescent="0.25">
      <c r="A355" s="1">
        <v>42906</v>
      </c>
      <c r="B355">
        <v>11.96</v>
      </c>
      <c r="C355" s="25">
        <f t="shared" ref="C355:C357" si="264">B355/B354-1</f>
        <v>-4.991680532445808E-3</v>
      </c>
      <c r="D355" s="26">
        <f t="shared" ref="D355" si="265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6">+B355/D355-1</f>
        <v>-3.0005397107126019E-2</v>
      </c>
      <c r="H355" s="25">
        <f>(+B355/(D355*(1-VLOOKUP(A355,FX!A:K,9,0)))-1)</f>
        <v>-2.704406041149976E-2</v>
      </c>
      <c r="I355" s="25">
        <f t="shared" si="196"/>
        <v>-2.835323746851881E-2</v>
      </c>
      <c r="J355">
        <v>11090.65</v>
      </c>
      <c r="K355">
        <v>11063.7</v>
      </c>
      <c r="L355" s="25">
        <f t="shared" ref="L355" si="267">+K355/J355-1</f>
        <v>-2.4299747985915277E-3</v>
      </c>
      <c r="M355">
        <f t="shared" ref="M355" si="268">WEEKDAY(A355,2)</f>
        <v>2</v>
      </c>
    </row>
    <row r="356" spans="1:14" x14ac:dyDescent="0.25">
      <c r="A356" s="1">
        <v>42907</v>
      </c>
      <c r="B356">
        <v>12.08</v>
      </c>
      <c r="C356" s="25">
        <f t="shared" si="264"/>
        <v>1.0033444816053505E-2</v>
      </c>
      <c r="D356" s="26">
        <f t="shared" ref="D356:D357" si="26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0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1">+K356/J356-1</f>
        <v>1.1780868967885993E-2</v>
      </c>
      <c r="M356">
        <f t="shared" ref="M356:M357" si="272">WEEKDAY(A356,2)</f>
        <v>3</v>
      </c>
    </row>
    <row r="357" spans="1:14" x14ac:dyDescent="0.25">
      <c r="A357" s="1">
        <v>42908</v>
      </c>
      <c r="B357">
        <v>12.18</v>
      </c>
      <c r="C357" s="25">
        <f t="shared" si="264"/>
        <v>8.2781456953642252E-3</v>
      </c>
      <c r="D357" s="26">
        <f t="shared" si="269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3">+B357/D357-1</f>
        <v>-2.8393486682597668E-2</v>
      </c>
      <c r="H357" s="25">
        <f>(+B357/(D357*(1-VLOOKUP(A357,FX!A:K,9,0)))-1)</f>
        <v>-2.8278243020006255E-2</v>
      </c>
      <c r="I357" s="25">
        <f t="shared" si="196"/>
        <v>-2.7932960893854775E-2</v>
      </c>
      <c r="J357">
        <v>11194.04</v>
      </c>
      <c r="K357">
        <v>11280.37</v>
      </c>
      <c r="L357" s="25">
        <f t="shared" si="271"/>
        <v>7.7121396743267123E-3</v>
      </c>
      <c r="M357">
        <f t="shared" si="272"/>
        <v>4</v>
      </c>
    </row>
    <row r="358" spans="1:14" x14ac:dyDescent="0.25">
      <c r="A358" s="1">
        <v>42909</v>
      </c>
      <c r="B358">
        <v>12.3</v>
      </c>
      <c r="C358" s="25">
        <f t="shared" ref="C358" si="274">B358/B357-1</f>
        <v>9.8522167487684609E-3</v>
      </c>
      <c r="D358" s="26">
        <f t="shared" ref="D358" si="275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3"/>
        <v>-2.5469439908006763E-2</v>
      </c>
      <c r="H358" s="25">
        <f>(+B358/(D358*(1-VLOOKUP(A358,FX!A:K,9,0)))-1)</f>
        <v>-2.4008740390135119E-2</v>
      </c>
      <c r="I358" s="25">
        <f t="shared" si="196"/>
        <v>-2.4583663758921404E-2</v>
      </c>
      <c r="J358">
        <v>11280.37</v>
      </c>
      <c r="K358">
        <v>11362.71</v>
      </c>
      <c r="L358" s="25">
        <f t="shared" si="271"/>
        <v>7.2994059592015326E-3</v>
      </c>
      <c r="M358">
        <f t="shared" ref="M358" si="276">WEEKDAY(A358,2)</f>
        <v>5</v>
      </c>
    </row>
    <row r="359" spans="1:14" x14ac:dyDescent="0.25">
      <c r="A359" s="1">
        <v>42912</v>
      </c>
      <c r="B359">
        <v>12.42</v>
      </c>
      <c r="C359" s="25">
        <f t="shared" ref="C359" si="277">B359/B358-1</f>
        <v>9.7560975609756184E-3</v>
      </c>
      <c r="D359" s="26">
        <f t="shared" ref="D359" si="278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3"/>
        <v>-2.1462552944311541E-2</v>
      </c>
      <c r="H359" s="25">
        <f>(+B359/(D359*(1-VLOOKUP(A359,FX!A:K,9,0)))-1)</f>
        <v>-2.0227240774714161E-2</v>
      </c>
      <c r="I359" s="25">
        <f t="shared" si="196"/>
        <v>-2.1585000787773811E-2</v>
      </c>
      <c r="J359">
        <v>11362.71</v>
      </c>
      <c r="K359">
        <v>11436.97</v>
      </c>
      <c r="L359" s="25">
        <f t="shared" si="271"/>
        <v>6.5354127668488804E-3</v>
      </c>
      <c r="M359">
        <f t="shared" ref="M359" si="279">WEEKDAY(A359,2)</f>
        <v>1</v>
      </c>
    </row>
    <row r="360" spans="1:14" x14ac:dyDescent="0.25">
      <c r="A360" s="1">
        <v>42913</v>
      </c>
      <c r="B360">
        <v>12.44</v>
      </c>
      <c r="C360" s="25">
        <f t="shared" ref="C360" si="280">B360/B359-1</f>
        <v>1.6103059581320522E-3</v>
      </c>
      <c r="D360" s="26">
        <f t="shared" ref="D360" si="281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3"/>
        <v>-2.4758194964189073E-2</v>
      </c>
      <c r="H360" s="25">
        <f>(+B360/(D360*(1-VLOOKUP(A360,FX!A:K,9,0)))-1)</f>
        <v>-2.4995957075988673E-2</v>
      </c>
      <c r="I360" s="25">
        <f t="shared" si="196"/>
        <v>-2.377776033900969E-2</v>
      </c>
      <c r="J360">
        <v>11436.97</v>
      </c>
      <c r="K360">
        <v>11492.66</v>
      </c>
      <c r="L360" s="25">
        <f t="shared" si="271"/>
        <v>4.8692966756056499E-3</v>
      </c>
      <c r="M360">
        <f t="shared" ref="M360" si="282">WEEKDAY(A360,2)</f>
        <v>2</v>
      </c>
    </row>
    <row r="361" spans="1:14" x14ac:dyDescent="0.25">
      <c r="A361" s="1">
        <v>42914</v>
      </c>
      <c r="B361">
        <v>12.4</v>
      </c>
      <c r="C361" s="25">
        <f t="shared" ref="C361" si="283">B361/B360-1</f>
        <v>-3.215434083601254E-3</v>
      </c>
      <c r="D361" s="26">
        <f t="shared" ref="D361" si="284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3"/>
        <v>-1.9869792196593239E-2</v>
      </c>
      <c r="H361" s="25">
        <f>(+B361/(D361*(1-VLOOKUP(A361,FX!A:K,9,0)))-1)</f>
        <v>-2.6518873936609677E-2</v>
      </c>
      <c r="I361" s="25">
        <f t="shared" si="196"/>
        <v>-2.3622047244094446E-2</v>
      </c>
      <c r="J361">
        <v>11492.66</v>
      </c>
      <c r="K361">
        <v>11410.03</v>
      </c>
      <c r="L361" s="25">
        <f t="shared" si="271"/>
        <v>-7.1898063633657472E-3</v>
      </c>
      <c r="M361">
        <f t="shared" ref="M361" si="285">WEEKDAY(A361,2)</f>
        <v>3</v>
      </c>
    </row>
    <row r="362" spans="1:14" x14ac:dyDescent="0.25">
      <c r="A362" s="1">
        <v>42915</v>
      </c>
      <c r="B362">
        <v>12.52</v>
      </c>
      <c r="C362" s="25">
        <f t="shared" ref="C362" si="286">B362/B361-1</f>
        <v>9.6774193548385679E-3</v>
      </c>
      <c r="D362" s="26">
        <f t="shared" ref="D362" si="287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3"/>
        <v>-2.0688507917499321E-2</v>
      </c>
      <c r="H362" s="25">
        <f>(+B362/(D362*(1-VLOOKUP(A362,FX!A:K,9,0)))-1)</f>
        <v>-2.2568051833697811E-2</v>
      </c>
      <c r="I362" s="25">
        <f t="shared" si="196"/>
        <v>-2.2562260910297449E-2</v>
      </c>
      <c r="J362">
        <v>11410.03</v>
      </c>
      <c r="K362">
        <v>11485.94</v>
      </c>
      <c r="L362" s="25">
        <f t="shared" ref="L362" si="288">+K362/J362-1</f>
        <v>6.652918528698093E-3</v>
      </c>
      <c r="M362">
        <f t="shared" ref="M362" si="289">WEEKDAY(A362,2)</f>
        <v>4</v>
      </c>
    </row>
    <row r="363" spans="1:14" x14ac:dyDescent="0.25">
      <c r="A363" s="1">
        <v>42916</v>
      </c>
      <c r="B363">
        <v>12.54</v>
      </c>
      <c r="C363" s="25">
        <f t="shared" ref="C363" si="290">B363/B362-1</f>
        <v>1.5974440894568342E-3</v>
      </c>
      <c r="D363" s="26">
        <f t="shared" ref="D363" si="291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2">+B363/D363-1</f>
        <v>-1.8806274190720784E-2</v>
      </c>
      <c r="H363" s="25">
        <f>(+B363/(D363*(1-VLOOKUP(A363,FX!A:K,9,0)))-1)</f>
        <v>-2.1481923769151146E-2</v>
      </c>
      <c r="I363" s="25">
        <f t="shared" si="196"/>
        <v>-2.2069718474616029E-2</v>
      </c>
      <c r="J363">
        <v>11485.94</v>
      </c>
      <c r="K363">
        <v>11460.25</v>
      </c>
      <c r="L363" s="25">
        <f t="shared" ref="L363" si="293">+K363/J363-1</f>
        <v>-2.2366475882688031E-3</v>
      </c>
      <c r="M363">
        <f t="shared" ref="M363" si="294">WEEKDAY(A363,2)</f>
        <v>5</v>
      </c>
    </row>
    <row r="364" spans="1:14" x14ac:dyDescent="0.25">
      <c r="A364" s="1">
        <v>42919</v>
      </c>
      <c r="B364">
        <v>12.42</v>
      </c>
      <c r="C364" s="25">
        <f t="shared" ref="C364" si="295">B364/B363-1</f>
        <v>-9.5693779904305609E-3</v>
      </c>
      <c r="D364" s="26">
        <f t="shared" ref="D364" si="296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7">+B364/D364-1</f>
        <v>-2.3718342549722826E-2</v>
      </c>
      <c r="H364" s="25">
        <f>(+B364/(D364*(1-VLOOKUP(A364,FX!A:K,9,0)))-1)</f>
        <v>-2.1515003480259254E-2</v>
      </c>
      <c r="I364" s="25">
        <f t="shared" si="196"/>
        <v>-2.4045261669024098E-2</v>
      </c>
      <c r="J364">
        <v>11460.25</v>
      </c>
      <c r="K364">
        <v>11369.75</v>
      </c>
      <c r="L364" s="25">
        <f t="shared" ref="L364" si="298">+K364/J364-1</f>
        <v>-7.8968608887240999E-3</v>
      </c>
      <c r="M364">
        <f t="shared" ref="M364" si="299">WEEKDAY(A364,2)</f>
        <v>1</v>
      </c>
    </row>
    <row r="365" spans="1:14" x14ac:dyDescent="0.25">
      <c r="A365" s="1">
        <v>42920</v>
      </c>
      <c r="B365">
        <v>12.28</v>
      </c>
      <c r="C365" s="25">
        <f t="shared" ref="C365" si="300">B365/B364-1</f>
        <v>-1.1272141706924366E-2</v>
      </c>
      <c r="D365" s="26">
        <f t="shared" ref="D365" si="301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2">+B365/D365-1</f>
        <v>-2.5301736646966444E-2</v>
      </c>
      <c r="H365" s="25">
        <f>(+B365/(D365*(1-VLOOKUP(A365,FX!A:K,9,0)))-1)</f>
        <v>-2.3016206665602446E-2</v>
      </c>
      <c r="I365" s="25">
        <f t="shared" si="196"/>
        <v>-2.3614534467679138E-2</v>
      </c>
      <c r="J365">
        <v>11369.75</v>
      </c>
      <c r="K365">
        <v>11256.08</v>
      </c>
      <c r="L365" s="25">
        <f t="shared" ref="L365" si="303">+K365/J365-1</f>
        <v>-9.997581301259939E-3</v>
      </c>
      <c r="M365">
        <f t="shared" ref="M365" si="304">WEEKDAY(A365,2)</f>
        <v>2</v>
      </c>
      <c r="N365" s="50" t="s">
        <v>401</v>
      </c>
    </row>
    <row r="366" spans="1:14" x14ac:dyDescent="0.25">
      <c r="A366" s="1">
        <v>42921</v>
      </c>
      <c r="B366">
        <v>12.52</v>
      </c>
      <c r="C366" s="25">
        <f t="shared" ref="C366" si="305">B366/B365-1</f>
        <v>1.9543973941368087E-2</v>
      </c>
      <c r="D366" s="26">
        <f t="shared" ref="D366" si="306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7">+B366/D366-1</f>
        <v>-1.9187526358568796E-2</v>
      </c>
      <c r="H366" s="25">
        <f>(+B366/(D366*(1-VLOOKUP(A366,FX!A:K,9,0)))-1)</f>
        <v>-1.9963173679282353E-2</v>
      </c>
      <c r="I366" s="25">
        <f t="shared" si="196"/>
        <v>-1.865496159272606E-2</v>
      </c>
      <c r="J366">
        <v>11256.08</v>
      </c>
      <c r="K366">
        <v>11424.27</v>
      </c>
      <c r="L366" s="25">
        <f t="shared" ref="L366" si="308">+K366/J366-1</f>
        <v>1.4942146821984359E-2</v>
      </c>
      <c r="M366">
        <f t="shared" ref="M366" si="309">WEEKDAY(A366,2)</f>
        <v>3</v>
      </c>
    </row>
    <row r="367" spans="1:14" x14ac:dyDescent="0.25">
      <c r="A367" s="1">
        <v>42922</v>
      </c>
      <c r="B367">
        <v>12.54</v>
      </c>
      <c r="C367" s="25">
        <f t="shared" ref="C367" si="310">B367/B366-1</f>
        <v>1.5974440894568342E-3</v>
      </c>
      <c r="D367" s="26">
        <f t="shared" ref="D367" si="311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2">+B367/D367-1</f>
        <v>-1.8360737758167933E-2</v>
      </c>
      <c r="H367" s="25">
        <f>(+B367/(D367*(1-VLOOKUP(A367,FX!A:K,9,0)))-1)</f>
        <v>-1.6930935574755002E-2</v>
      </c>
      <c r="I367" s="25">
        <f t="shared" si="196"/>
        <v>-1.9009622154423922E-2</v>
      </c>
      <c r="J367">
        <v>11424.27</v>
      </c>
      <c r="K367">
        <v>11439.09</v>
      </c>
      <c r="L367" s="25">
        <f t="shared" ref="L367" si="313">+K367/J367-1</f>
        <v>1.2972382480456179E-3</v>
      </c>
      <c r="M367">
        <f t="shared" ref="M367" si="314">WEEKDAY(A367,2)</f>
        <v>4</v>
      </c>
    </row>
    <row r="368" spans="1:14" x14ac:dyDescent="0.25">
      <c r="A368" s="1">
        <v>42923</v>
      </c>
      <c r="B368">
        <v>12.44</v>
      </c>
      <c r="C368" s="25">
        <f t="shared" ref="C368" si="315">B368/B367-1</f>
        <v>-7.9744816586921896E-3</v>
      </c>
      <c r="D368" s="26">
        <f t="shared" ref="D368" si="316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7">+B368/D368-1</f>
        <v>-2.0483989713309669E-2</v>
      </c>
      <c r="H368" s="25">
        <f>(+B368/(D368*(1-VLOOKUP(A368,FX!A:K,9,0)))-1)</f>
        <v>-2.0900616884965029E-2</v>
      </c>
      <c r="I368" s="25">
        <f t="shared" si="196"/>
        <v>-2.3317892753395686E-2</v>
      </c>
      <c r="J368">
        <v>11439.09</v>
      </c>
      <c r="K368">
        <v>11364.95</v>
      </c>
      <c r="L368" s="25">
        <f t="shared" ref="L368" si="318">+K368/J368-1</f>
        <v>-6.4812847875136415E-3</v>
      </c>
      <c r="M368">
        <f t="shared" ref="M368" si="319">WEEKDAY(A368,2)</f>
        <v>5</v>
      </c>
    </row>
    <row r="369" spans="1:14" x14ac:dyDescent="0.25">
      <c r="A369" s="1">
        <v>42926</v>
      </c>
      <c r="B369">
        <v>12.52</v>
      </c>
      <c r="C369" s="25">
        <f t="shared" ref="C369" si="320">B369/B368-1</f>
        <v>6.4308681672025081E-3</v>
      </c>
      <c r="D369" s="26">
        <f t="shared" ref="D369" si="321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2">+B369/D369-1</f>
        <v>-1.979347148719357E-2</v>
      </c>
      <c r="H369" s="25">
        <f>(+B369/(D369*(1-VLOOKUP(A369,FX!A:K,9,0)))-1)</f>
        <v>-1.9977189493903924E-2</v>
      </c>
      <c r="I369" s="25">
        <f t="shared" si="196"/>
        <v>-1.9193106149627992E-2</v>
      </c>
      <c r="J369">
        <v>11364.95</v>
      </c>
      <c r="K369">
        <v>11396.91</v>
      </c>
      <c r="L369" s="25">
        <f t="shared" ref="L369" si="323">+K369/J369-1</f>
        <v>2.8121549148918401E-3</v>
      </c>
      <c r="M369">
        <f t="shared" ref="M369" si="324">WEEKDAY(A369,2)</f>
        <v>1</v>
      </c>
    </row>
    <row r="370" spans="1:14" x14ac:dyDescent="0.25">
      <c r="A370" s="1">
        <v>42927</v>
      </c>
      <c r="B370">
        <v>12.68</v>
      </c>
      <c r="C370" s="25">
        <f t="shared" ref="C370" si="325">B370/B369-1</f>
        <v>1.2779552715654896E-2</v>
      </c>
      <c r="D370" s="26">
        <f t="shared" ref="D370" si="326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7">+B370/D370-1</f>
        <v>-1.8436482218897932E-2</v>
      </c>
      <c r="H370" s="25">
        <f>(+B370/(D370*(1-VLOOKUP(A370,FX!A:K,9,0)))-1)</f>
        <v>-1.7515930284449754E-2</v>
      </c>
      <c r="I370" s="25">
        <f t="shared" si="196"/>
        <v>-2.0092735703245768E-2</v>
      </c>
      <c r="J370">
        <v>11396.91</v>
      </c>
      <c r="K370">
        <v>11533.66</v>
      </c>
      <c r="L370" s="25">
        <f t="shared" ref="L370" si="328">+K370/J370-1</f>
        <v>1.1998866359390403E-2</v>
      </c>
      <c r="M370">
        <f t="shared" ref="M370" si="329">WEEKDAY(A370,2)</f>
        <v>2</v>
      </c>
    </row>
    <row r="371" spans="1:14" x14ac:dyDescent="0.25">
      <c r="A371" s="1">
        <v>42928</v>
      </c>
      <c r="B371">
        <v>12.66</v>
      </c>
      <c r="C371" s="25">
        <f t="shared" ref="C371" si="330">B371/B370-1</f>
        <v>-1.577287066246047E-3</v>
      </c>
      <c r="D371" s="26">
        <f t="shared" ref="D371" si="331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2">+B371/D371-1</f>
        <v>-1.855110902855428E-2</v>
      </c>
      <c r="H371" s="25">
        <f>(+B371/(D371*(1-VLOOKUP(A371,FX!A:K,9,0)))-1)</f>
        <v>-2.1040831024112028E-2</v>
      </c>
      <c r="I371" s="25">
        <f t="shared" si="196"/>
        <v>-2.0502901353965264E-2</v>
      </c>
      <c r="J371">
        <v>11533.66</v>
      </c>
      <c r="K371">
        <v>11497.38</v>
      </c>
      <c r="L371" s="25">
        <f t="shared" ref="L371" si="333">+K371/J371-1</f>
        <v>-3.1455756455454065E-3</v>
      </c>
      <c r="M371">
        <f t="shared" ref="M371" si="334">WEEKDAY(A371,2)</f>
        <v>3</v>
      </c>
    </row>
    <row r="372" spans="1:14" x14ac:dyDescent="0.25">
      <c r="A372" s="1">
        <v>42929</v>
      </c>
      <c r="B372">
        <v>12.88</v>
      </c>
      <c r="C372" s="25">
        <f t="shared" ref="C372" si="335">B372/B371-1</f>
        <v>1.7377567140600458E-2</v>
      </c>
      <c r="D372" s="26">
        <f t="shared" ref="D372" si="336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7">+B372/D372-1</f>
        <v>-1.6202036302697898E-2</v>
      </c>
      <c r="H372" s="25">
        <f>(+B372/(D372*(1-VLOOKUP(A372,FX!A:K,9,0)))-1)</f>
        <v>-1.8181465321176593E-2</v>
      </c>
      <c r="I372" s="25">
        <f t="shared" si="196"/>
        <v>-1.8143009605122717E-2</v>
      </c>
      <c r="J372">
        <v>11497.38</v>
      </c>
      <c r="K372">
        <v>11646.04</v>
      </c>
      <c r="L372" s="25">
        <f t="shared" ref="L372" si="338">+K372/J372-1</f>
        <v>1.2929902290782946E-2</v>
      </c>
      <c r="M372">
        <f t="shared" ref="M372" si="339">WEEKDAY(A372,2)</f>
        <v>4</v>
      </c>
    </row>
    <row r="373" spans="1:14" x14ac:dyDescent="0.25">
      <c r="A373" s="1">
        <v>42930</v>
      </c>
      <c r="B373">
        <v>12.96</v>
      </c>
      <c r="C373" s="25">
        <f t="shared" ref="C373" si="340">B373/B372-1</f>
        <v>6.2111801242235032E-3</v>
      </c>
      <c r="D373" s="26">
        <f t="shared" ref="D373" si="341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2">+B373/D373-1</f>
        <v>-1.9787881949619779E-2</v>
      </c>
      <c r="H373" s="25">
        <f>(+B373/(D373*(1-VLOOKUP(A373,FX!A:K,9,0)))-1)</f>
        <v>-1.9086768352525652E-2</v>
      </c>
      <c r="I373" s="25">
        <f t="shared" si="196"/>
        <v>-2.1665282705518152E-2</v>
      </c>
      <c r="J373">
        <v>11646.04</v>
      </c>
      <c r="K373">
        <v>11738.04</v>
      </c>
      <c r="L373" s="25">
        <f t="shared" ref="L373" si="343">+K373/J373-1</f>
        <v>7.8996809215836628E-3</v>
      </c>
      <c r="M373">
        <f t="shared" ref="M373" si="344">WEEKDAY(A373,2)</f>
        <v>5</v>
      </c>
    </row>
    <row r="374" spans="1:14" x14ac:dyDescent="0.25">
      <c r="A374" s="1">
        <v>42933</v>
      </c>
      <c r="B374">
        <v>13</v>
      </c>
      <c r="C374" s="25">
        <f t="shared" ref="C374" si="345">B374/B373-1</f>
        <v>3.0864197530864335E-3</v>
      </c>
      <c r="D374" s="26">
        <f t="shared" ref="D374" si="346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7">+B374/D374-1</f>
        <v>-2.1442671515561562E-2</v>
      </c>
      <c r="H374" s="25">
        <f>(+B374/(D374*(1-VLOOKUP(A374,FX!A:K,9,0)))-1)</f>
        <v>-2.3548046095207331E-2</v>
      </c>
      <c r="I374" s="25">
        <f t="shared" si="196"/>
        <v>-2.336413492600109E-2</v>
      </c>
      <c r="J374">
        <v>11738.04</v>
      </c>
      <c r="K374">
        <v>11771.59</v>
      </c>
      <c r="L374" s="25">
        <f t="shared" ref="L374" si="348">+K374/J374-1</f>
        <v>2.8582284606288866E-3</v>
      </c>
      <c r="M374">
        <f t="shared" ref="M374" si="349">WEEKDAY(A374,2)</f>
        <v>1</v>
      </c>
    </row>
    <row r="375" spans="1:14" x14ac:dyDescent="0.25">
      <c r="A375" s="1">
        <v>42934</v>
      </c>
      <c r="B375">
        <v>12.98</v>
      </c>
      <c r="C375" s="25">
        <f t="shared" ref="C375" si="350">B375/B374-1</f>
        <v>-1.5384615384614886E-3</v>
      </c>
      <c r="D375" s="26">
        <f t="shared" ref="D375" si="351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2">+B375/D375-1</f>
        <v>-2.2003677883482453E-2</v>
      </c>
      <c r="H375" s="25">
        <f>(+B375/(D375*(1-VLOOKUP(A375,FX!A:K,9,0)))-1)</f>
        <v>-2.3836148975572957E-2</v>
      </c>
      <c r="I375" s="25">
        <f t="shared" si="196"/>
        <v>-2.1411338962605497E-2</v>
      </c>
      <c r="J375">
        <v>11771.59</v>
      </c>
      <c r="K375">
        <v>11737.13</v>
      </c>
      <c r="L375" s="25">
        <f t="shared" ref="L375" si="353">+K375/J375-1</f>
        <v>-2.9273870394739276E-3</v>
      </c>
      <c r="M375">
        <f t="shared" ref="M375" si="354">WEEKDAY(A375,2)</f>
        <v>2</v>
      </c>
    </row>
    <row r="376" spans="1:14" x14ac:dyDescent="0.25">
      <c r="A376" s="1">
        <v>42935</v>
      </c>
      <c r="B376">
        <v>13.12</v>
      </c>
      <c r="C376" s="25">
        <f t="shared" ref="C376" si="355">B376/B375-1</f>
        <v>1.0785824345146189E-2</v>
      </c>
      <c r="D376" s="26">
        <f t="shared" ref="D376" si="356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7">+B376/D376-1</f>
        <v>-2.2849866617327685E-2</v>
      </c>
      <c r="H376" s="25">
        <f>(+B376/(D376*(1-VLOOKUP(A376,FX!A:K,9,0)))-1)</f>
        <v>-2.2708789119852968E-2</v>
      </c>
      <c r="I376" s="25">
        <f t="shared" si="196"/>
        <v>-2.5766688943343108E-2</v>
      </c>
      <c r="J376">
        <v>11737.13</v>
      </c>
      <c r="K376">
        <v>11881.19</v>
      </c>
      <c r="L376" s="25">
        <f t="shared" ref="L376" si="358">+K376/J376-1</f>
        <v>1.2273869336030252E-2</v>
      </c>
      <c r="M376">
        <f t="shared" ref="M376" si="359">WEEKDAY(A376,2)</f>
        <v>3</v>
      </c>
    </row>
    <row r="377" spans="1:14" x14ac:dyDescent="0.25">
      <c r="A377" s="1">
        <v>42936</v>
      </c>
      <c r="B377">
        <v>13.14</v>
      </c>
      <c r="C377" s="25">
        <f t="shared" ref="C377" si="360">B377/B376-1</f>
        <v>1.5243902439026069E-3</v>
      </c>
      <c r="D377" s="26">
        <f t="shared" ref="D377" si="361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2">+B377/D377-1</f>
        <v>-2.7091102520113708E-2</v>
      </c>
      <c r="H377" s="25">
        <f>(+B377/(D377*(1-VLOOKUP(A377,FX!A:K,9,0)))-1)</f>
        <v>-2.5068902541023119E-2</v>
      </c>
      <c r="I377" s="25">
        <f t="shared" si="196"/>
        <v>-2.7027027027027084E-2</v>
      </c>
      <c r="J377">
        <v>11881.19</v>
      </c>
      <c r="K377">
        <v>11915.5</v>
      </c>
      <c r="L377" s="25">
        <f t="shared" ref="L377" si="363">+K377/J377-1</f>
        <v>2.8877578761050682E-3</v>
      </c>
      <c r="M377">
        <f t="shared" ref="M377" si="364">WEEKDAY(A377,2)</f>
        <v>4</v>
      </c>
    </row>
    <row r="378" spans="1:14" x14ac:dyDescent="0.25">
      <c r="A378" s="1">
        <v>42937</v>
      </c>
      <c r="B378">
        <v>13.08</v>
      </c>
      <c r="C378" s="25">
        <f t="shared" ref="C378" si="365">B378/B377-1</f>
        <v>-4.5662100456621557E-3</v>
      </c>
      <c r="D378" s="26">
        <f t="shared" ref="D378" si="366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7">+B378/D378-1</f>
        <v>-2.2696196020021264E-2</v>
      </c>
      <c r="H378" s="25">
        <f>(+B378/(D378*(1-VLOOKUP(A378,FX!A:K,9,0)))-1)</f>
        <v>-2.4111602075508665E-2</v>
      </c>
      <c r="I378" s="25">
        <f t="shared" si="196"/>
        <v>-2.3807746846779554E-2</v>
      </c>
      <c r="J378">
        <v>11915.5</v>
      </c>
      <c r="K378">
        <v>11808.53</v>
      </c>
      <c r="L378" s="25">
        <f t="shared" ref="L378" si="368">+K378/J378-1</f>
        <v>-8.9773824010741521E-3</v>
      </c>
      <c r="M378">
        <f t="shared" ref="M378" si="369">WEEKDAY(A378,2)</f>
        <v>5</v>
      </c>
    </row>
    <row r="379" spans="1:14" x14ac:dyDescent="0.25">
      <c r="A379" s="1">
        <v>42940</v>
      </c>
      <c r="B379">
        <v>13.16</v>
      </c>
      <c r="C379" s="25">
        <f t="shared" ref="C379" si="370">B379/B378-1</f>
        <v>6.1162079510703737E-3</v>
      </c>
      <c r="D379" s="26">
        <f t="shared" ref="D379" si="371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2">+B379/D379-1</f>
        <v>-2.4727676919260921E-2</v>
      </c>
      <c r="H379" s="25">
        <f>(+B379/(D379*(1-VLOOKUP(A379,FX!A:K,9,0)))-1)</f>
        <v>-2.5388326470576539E-2</v>
      </c>
      <c r="I379" s="25">
        <f t="shared" ref="I379:I438" si="373">+B379/F379-1</f>
        <v>-2.4462564862861358E-2</v>
      </c>
      <c r="J379">
        <v>11808.53</v>
      </c>
      <c r="K379">
        <v>11891.96</v>
      </c>
      <c r="L379" s="25">
        <f t="shared" ref="L379" si="374">+K379/J379-1</f>
        <v>7.0652316588091235E-3</v>
      </c>
      <c r="M379">
        <f t="shared" ref="M379" si="375">WEEKDAY(A379,2)</f>
        <v>1</v>
      </c>
    </row>
    <row r="380" spans="1:14" x14ac:dyDescent="0.25">
      <c r="A380" s="1">
        <v>42941</v>
      </c>
      <c r="B380">
        <v>13.18</v>
      </c>
      <c r="C380" s="25">
        <f t="shared" ref="C380" si="376">B380/B379-1</f>
        <v>1.5197568389058169E-3</v>
      </c>
      <c r="D380" s="26">
        <f t="shared" ref="D380" si="377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8">+B380/D380-1</f>
        <v>-2.0341356525056864E-2</v>
      </c>
      <c r="H380" s="25">
        <f>(+B380/(D380*(1-VLOOKUP(A380,FX!A:K,9,0)))-1)</f>
        <v>-2.14539276605199E-2</v>
      </c>
      <c r="I380" s="25">
        <f t="shared" si="373"/>
        <v>-1.9491147150721644E-2</v>
      </c>
      <c r="J380">
        <v>11891.96</v>
      </c>
      <c r="K380">
        <v>11859.93</v>
      </c>
      <c r="L380" s="25">
        <f t="shared" ref="L380" si="379">+K380/J380-1</f>
        <v>-2.6934163922515131E-3</v>
      </c>
      <c r="M380">
        <f t="shared" ref="M380" si="380">WEEKDAY(A380,2)</f>
        <v>2</v>
      </c>
    </row>
    <row r="381" spans="1:14" x14ac:dyDescent="0.25">
      <c r="A381" s="1">
        <v>42942</v>
      </c>
      <c r="B381">
        <v>13.12</v>
      </c>
      <c r="C381" s="25">
        <f t="shared" ref="C381" si="381">B381/B380-1</f>
        <v>-4.5523520485584168E-3</v>
      </c>
      <c r="D381" s="26">
        <f t="shared" ref="D381" si="382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3">+B381/D381-1</f>
        <v>-1.9576731302327732E-2</v>
      </c>
      <c r="H381" s="25">
        <f>(+B381/(D381*(1-VLOOKUP(A381,FX!A:K,9,0)))-1)</f>
        <v>-1.8298526063696641E-2</v>
      </c>
      <c r="I381" s="25">
        <f t="shared" si="373"/>
        <v>-1.9138755980861233E-2</v>
      </c>
      <c r="J381">
        <v>11859.93</v>
      </c>
      <c r="K381">
        <v>11806.97</v>
      </c>
      <c r="L381" s="25">
        <f t="shared" ref="L381" si="384">+K381/J381-1</f>
        <v>-4.4654563728454555E-3</v>
      </c>
      <c r="M381">
        <f t="shared" ref="M381" si="385">WEEKDAY(A381,2)</f>
        <v>3</v>
      </c>
    </row>
    <row r="382" spans="1:14" x14ac:dyDescent="0.25">
      <c r="A382" s="1">
        <v>42943</v>
      </c>
      <c r="B382">
        <v>13.18</v>
      </c>
      <c r="C382" s="25">
        <f t="shared" ref="C382" si="386">B382/B381-1</f>
        <v>4.5731707317073766E-3</v>
      </c>
      <c r="D382" s="26">
        <f t="shared" ref="D382" si="387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8">+B382/D382-1</f>
        <v>-1.3582894478422203E-2</v>
      </c>
      <c r="H382" s="25">
        <f>(+B382/(D382*(1-VLOOKUP(A382,FX!A:K,9,0)))-1)</f>
        <v>-1.7400472402015366E-2</v>
      </c>
      <c r="I382" s="25">
        <f t="shared" si="373"/>
        <v>-1.7004773269689744E-2</v>
      </c>
      <c r="J382">
        <v>11806.97</v>
      </c>
      <c r="K382">
        <v>11794.16</v>
      </c>
      <c r="L382" s="25">
        <f t="shared" ref="L382" si="389">+K382/J382-1</f>
        <v>-1.084952362883862E-3</v>
      </c>
      <c r="M382">
        <f t="shared" ref="M382" si="390">WEEKDAY(A382,2)</f>
        <v>4</v>
      </c>
    </row>
    <row r="383" spans="1:14" x14ac:dyDescent="0.25">
      <c r="A383" s="1">
        <v>42944</v>
      </c>
      <c r="B383">
        <v>13.24</v>
      </c>
      <c r="C383" s="25">
        <f t="shared" ref="C383" si="391">B383/B382-1</f>
        <v>4.5523520485584168E-3</v>
      </c>
      <c r="D383" s="26">
        <f t="shared" ref="D383" si="392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3">+B383/D383-1</f>
        <v>-1.4791921525599272E-2</v>
      </c>
      <c r="H383" s="25">
        <f>(+B383/(D383*(1-VLOOKUP(A383,FX!A:K,9,0)))-1)</f>
        <v>-1.2267544202879233E-2</v>
      </c>
      <c r="I383" s="25">
        <f t="shared" si="373"/>
        <v>-1.4000595770032764E-2</v>
      </c>
      <c r="J383">
        <v>11794.16</v>
      </c>
      <c r="K383">
        <v>11821.24</v>
      </c>
      <c r="L383" s="25">
        <f t="shared" ref="L383" si="394">+K383/J383-1</f>
        <v>2.2960516052012991E-3</v>
      </c>
      <c r="M383">
        <f t="shared" ref="M383" si="395">WEEKDAY(A383,2)</f>
        <v>5</v>
      </c>
    </row>
    <row r="384" spans="1:14" ht="28" x14ac:dyDescent="0.25">
      <c r="A384" s="1">
        <v>42947</v>
      </c>
      <c r="B384">
        <v>13.28</v>
      </c>
      <c r="C384" s="25">
        <f t="shared" ref="C384" si="396">B384/B383-1</f>
        <v>3.0211480362536403E-3</v>
      </c>
      <c r="D384" s="26">
        <f t="shared" ref="D384" si="397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8">+B384/D384-1</f>
        <v>-9.7878797400579032E-3</v>
      </c>
      <c r="H384" s="25">
        <f>(+B384/(D384*(1-VLOOKUP(A384,FX!A:K,9,0)))-1)</f>
        <v>-1.2665641674058481E-2</v>
      </c>
      <c r="I384" s="25">
        <f t="shared" si="373"/>
        <v>-1.0874422761805502E-2</v>
      </c>
      <c r="J384">
        <v>11821.24</v>
      </c>
      <c r="K384">
        <v>11806.51</v>
      </c>
      <c r="L384" s="25">
        <f t="shared" ref="L384" si="399">+K384/J384-1</f>
        <v>-1.2460621728346277E-3</v>
      </c>
      <c r="M384">
        <f t="shared" ref="M384" si="400">WEEKDAY(A384,2)</f>
        <v>1</v>
      </c>
      <c r="N384" s="50" t="s">
        <v>426</v>
      </c>
    </row>
    <row r="385" spans="1:14" x14ac:dyDescent="0.25">
      <c r="A385" s="1">
        <v>42948</v>
      </c>
      <c r="B385">
        <v>13.44</v>
      </c>
      <c r="C385" s="25">
        <f t="shared" ref="C385" si="401">B385/B384-1</f>
        <v>1.2048192771084265E-2</v>
      </c>
      <c r="D385" s="26">
        <f t="shared" ref="D385" si="402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3">+B385/D385-1</f>
        <v>-1.3653229301051284E-2</v>
      </c>
      <c r="H385" s="25">
        <f>(+B385/(D385*(1-VLOOKUP(A385,FX!A:K,9,0)))-1)</f>
        <v>-1.4034393263986478E-2</v>
      </c>
      <c r="I385" s="25">
        <f t="shared" si="373"/>
        <v>-1.5745148297326983E-2</v>
      </c>
      <c r="J385">
        <v>11806.51</v>
      </c>
      <c r="K385">
        <v>11982.42</v>
      </c>
      <c r="L385" s="25">
        <f t="shared" ref="L385" si="404">+K385/J385-1</f>
        <v>1.4899407191456326E-2</v>
      </c>
      <c r="M385">
        <f t="shared" ref="M385" si="405">WEEKDAY(A385,2)</f>
        <v>2</v>
      </c>
    </row>
    <row r="386" spans="1:14" x14ac:dyDescent="0.25">
      <c r="A386" s="1">
        <v>42949</v>
      </c>
      <c r="B386">
        <v>13.44</v>
      </c>
      <c r="C386" s="25">
        <f t="shared" ref="C386" si="406">B386/B385-1</f>
        <v>0</v>
      </c>
      <c r="D386" s="26">
        <f t="shared" ref="D386" si="407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ref="G386" si="408">+B386/D386-1</f>
        <v>-1.4774922256395984E-2</v>
      </c>
      <c r="H386" s="25">
        <f>(+B386/(D386*(1-VLOOKUP(A386,FX!A:K,9,0)))-1)</f>
        <v>-1.3672477266822192E-2</v>
      </c>
      <c r="I386" s="25">
        <f t="shared" si="373"/>
        <v>-1.4590512500916475E-2</v>
      </c>
      <c r="J386">
        <v>11982.42</v>
      </c>
      <c r="K386">
        <v>11970.62</v>
      </c>
      <c r="L386" s="25">
        <f t="shared" ref="L386" si="409">+K386/J386-1</f>
        <v>-9.847760302175157E-4</v>
      </c>
      <c r="M386">
        <f t="shared" ref="M386" si="410">WEEKDAY(A386,2)</f>
        <v>3</v>
      </c>
    </row>
    <row r="387" spans="1:14" x14ac:dyDescent="0.25">
      <c r="A387" s="1">
        <v>42950</v>
      </c>
      <c r="B387">
        <v>13.26</v>
      </c>
      <c r="C387" s="25">
        <f t="shared" ref="C387" si="411">B387/B386-1</f>
        <v>-1.3392857142857095E-2</v>
      </c>
      <c r="D387" s="26">
        <f t="shared" ref="D387" si="412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ref="G387" si="413">+B387/D387-1</f>
        <v>-1.4045438163949653E-2</v>
      </c>
      <c r="H387" s="25">
        <f>(+B387/(D387*(1-VLOOKUP(A387,FX!A:K,9,0)))-1)</f>
        <v>-1.4388105362028281E-2</v>
      </c>
      <c r="I387" s="25">
        <f t="shared" si="373"/>
        <v>-1.4419503493384944E-2</v>
      </c>
      <c r="J387">
        <v>11970.62</v>
      </c>
      <c r="K387">
        <v>11803.77</v>
      </c>
      <c r="L387" s="25">
        <f t="shared" ref="L387" si="414">+K387/J387-1</f>
        <v>-1.3938292252197448E-2</v>
      </c>
      <c r="M387">
        <f t="shared" ref="M387" si="415">WEEKDAY(A387,2)</f>
        <v>4</v>
      </c>
      <c r="N387" s="50" t="s">
        <v>427</v>
      </c>
    </row>
    <row r="388" spans="1:14" ht="28" x14ac:dyDescent="0.25">
      <c r="A388" s="1">
        <v>42951</v>
      </c>
      <c r="B388">
        <v>13.2</v>
      </c>
      <c r="C388" s="25">
        <f t="shared" ref="C388" si="416">B388/B387-1</f>
        <v>-4.5248868778280382E-3</v>
      </c>
      <c r="D388" s="26">
        <f t="shared" ref="D388" si="417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" si="418">+B388/D388-1</f>
        <v>-1.2570817284852431E-2</v>
      </c>
      <c r="H388" s="25">
        <f>(+B388/(D388*(1-VLOOKUP(A388,FX!A:K,9,0)))-1)</f>
        <v>-1.3472089261871933E-2</v>
      </c>
      <c r="I388" s="25">
        <f t="shared" si="373"/>
        <v>-1.3747758517633102E-2</v>
      </c>
      <c r="J388">
        <v>11803.77</v>
      </c>
      <c r="K388">
        <v>11728.36</v>
      </c>
      <c r="L388" s="25">
        <f t="shared" ref="L388" si="419">+K388/J388-1</f>
        <v>-6.3886368507688474E-3</v>
      </c>
      <c r="M388">
        <f t="shared" ref="M388" si="420">WEEKDAY(A388,2)</f>
        <v>5</v>
      </c>
      <c r="N388" s="50" t="s">
        <v>429</v>
      </c>
    </row>
    <row r="389" spans="1:14" x14ac:dyDescent="0.25">
      <c r="A389" s="1">
        <v>42954</v>
      </c>
      <c r="B389">
        <v>13.26</v>
      </c>
      <c r="C389" s="25">
        <f t="shared" ref="C389" si="421">B389/B388-1</f>
        <v>4.5454545454546302E-3</v>
      </c>
      <c r="D389" s="26">
        <f t="shared" ref="D389" si="422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ref="G389" si="423">+B389/D389-1</f>
        <v>-1.307252718750529E-2</v>
      </c>
      <c r="H389" s="25">
        <f>(+B389/(D389*(1-VLOOKUP(A389,FX!A:K,9,0)))-1)</f>
        <v>-1.2004757561060009E-2</v>
      </c>
      <c r="I389" s="25">
        <f t="shared" si="373"/>
        <v>-1.2364069715477433E-2</v>
      </c>
      <c r="J389">
        <v>11728.36</v>
      </c>
      <c r="K389">
        <v>11773.61</v>
      </c>
      <c r="L389" s="25">
        <f t="shared" ref="L389" si="424">+K389/J389-1</f>
        <v>3.8581694286328183E-3</v>
      </c>
      <c r="M389">
        <f t="shared" ref="M389" si="425">WEEKDAY(A389,2)</f>
        <v>1</v>
      </c>
    </row>
    <row r="390" spans="1:14" x14ac:dyDescent="0.25">
      <c r="A390" s="1">
        <v>42955</v>
      </c>
      <c r="B390">
        <v>13.26</v>
      </c>
      <c r="C390" s="25">
        <f t="shared" ref="C390" si="426">B390/B389-1</f>
        <v>0</v>
      </c>
      <c r="D390" s="26">
        <f t="shared" ref="D390" si="427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ref="G390" si="428">+B390/D390-1</f>
        <v>-1.1106704078264307E-2</v>
      </c>
      <c r="H390" s="25">
        <f>(+B390/(D390*(1-VLOOKUP(A390,FX!A:K,9,0)))-1)</f>
        <v>-1.4839688742908752E-2</v>
      </c>
      <c r="I390" s="25">
        <f t="shared" si="373"/>
        <v>-1.199612547500184E-2</v>
      </c>
      <c r="J390">
        <v>11773.61</v>
      </c>
      <c r="K390">
        <v>11758.64</v>
      </c>
      <c r="L390" s="25">
        <f t="shared" ref="L390" si="429">+K390/J390-1</f>
        <v>-1.2714876745536507E-3</v>
      </c>
      <c r="M390">
        <f t="shared" ref="M390" si="430">WEEKDAY(A390,2)</f>
        <v>2</v>
      </c>
    </row>
    <row r="391" spans="1:14" x14ac:dyDescent="0.25">
      <c r="A391" s="1">
        <v>42956</v>
      </c>
      <c r="B391">
        <v>13.2</v>
      </c>
      <c r="C391" s="25">
        <f t="shared" ref="C391" si="431">B391/B390-1</f>
        <v>-4.5248868778280382E-3</v>
      </c>
      <c r="D391" s="26">
        <f t="shared" ref="D391" si="432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ref="G391" si="433">+B391/D391-1</f>
        <v>-1.0848271629589123E-2</v>
      </c>
      <c r="H391" s="25">
        <f>(+B391/(D391*(1-VLOOKUP(A391,FX!A:K,9,0)))-1)</f>
        <v>-1.1705013965557343E-2</v>
      </c>
      <c r="I391" s="25">
        <f t="shared" si="373"/>
        <v>-1.1606140022463629E-2</v>
      </c>
      <c r="J391">
        <v>11758.64</v>
      </c>
      <c r="K391">
        <v>11691.85</v>
      </c>
      <c r="L391" s="25">
        <f t="shared" ref="L391" si="434">+K391/J391-1</f>
        <v>-5.6800786485511345E-3</v>
      </c>
      <c r="M391">
        <f t="shared" ref="M391" si="435">WEEKDAY(A391,2)</f>
        <v>3</v>
      </c>
      <c r="N391" s="50" t="s">
        <v>432</v>
      </c>
    </row>
    <row r="392" spans="1:14" x14ac:dyDescent="0.25">
      <c r="A392" s="1">
        <v>42957</v>
      </c>
      <c r="B392">
        <v>13.12</v>
      </c>
      <c r="C392" s="25">
        <f t="shared" ref="C392" si="436">B392/B391-1</f>
        <v>-6.0606060606060996E-3</v>
      </c>
      <c r="D392" s="26">
        <f t="shared" ref="D392" si="437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ref="G392" si="438">+B392/D392-1</f>
        <v>-1.3656718687724667E-2</v>
      </c>
      <c r="H392" s="25">
        <f>(+B392/(D392*(1-VLOOKUP(A392,FX!A:K,9,0)))-1)</f>
        <v>-1.6538263548798504E-2</v>
      </c>
      <c r="I392" s="25">
        <f t="shared" si="373"/>
        <v>-1.8037572038021255E-2</v>
      </c>
      <c r="J392">
        <v>11691.85</v>
      </c>
      <c r="K392">
        <v>11645.15</v>
      </c>
      <c r="L392" s="25">
        <f t="shared" ref="L392" si="439">+K392/J392-1</f>
        <v>-3.9942353006582332E-3</v>
      </c>
      <c r="M392">
        <f t="shared" ref="M392" si="440">WEEKDAY(A392,2)</f>
        <v>4</v>
      </c>
    </row>
    <row r="393" spans="1:14" x14ac:dyDescent="0.25">
      <c r="A393" s="1">
        <v>42958</v>
      </c>
      <c r="B393">
        <v>12.82</v>
      </c>
      <c r="C393" s="25">
        <f t="shared" ref="C393" si="441">B393/B392-1</f>
        <v>-2.286585365853655E-2</v>
      </c>
      <c r="D393" s="26">
        <f t="shared" ref="D393" si="442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ref="G393" si="443">+B393/D393-1</f>
        <v>-2.5448178858477832E-2</v>
      </c>
      <c r="H393" s="25">
        <f>(+B393/(D393*(1-VLOOKUP(A393,FX!A:K,9,0)))-1)</f>
        <v>-2.3778390785250125E-2</v>
      </c>
      <c r="I393" s="25">
        <f t="shared" si="373"/>
        <v>-2.7977860338160521E-2</v>
      </c>
      <c r="J393">
        <v>11645.15</v>
      </c>
      <c r="K393">
        <v>11465.4</v>
      </c>
      <c r="L393" s="25">
        <f t="shared" ref="L393" si="444">+K393/J393-1</f>
        <v>-1.5435610533140354E-2</v>
      </c>
      <c r="M393">
        <f t="shared" ref="M393" si="445">WEEKDAY(A393,2)</f>
        <v>5</v>
      </c>
    </row>
    <row r="394" spans="1:14" x14ac:dyDescent="0.25">
      <c r="A394" s="1">
        <v>42961</v>
      </c>
      <c r="B394">
        <v>13.04</v>
      </c>
      <c r="C394" s="25">
        <f t="shared" ref="C394" si="446">B394/B393-1</f>
        <v>1.7160686427456939E-2</v>
      </c>
      <c r="D394" s="26">
        <f t="shared" ref="D394" si="447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ref="G394" si="448">+B394/D394-1</f>
        <v>-1.9232974202872621E-2</v>
      </c>
      <c r="H394" s="25">
        <f>(+B394/(D394*(1-VLOOKUP(A394,FX!A:K,9,0)))-1)</f>
        <v>-2.0426132721744095E-2</v>
      </c>
      <c r="I394" s="25">
        <f t="shared" si="373"/>
        <v>-2.0211886693215164E-2</v>
      </c>
      <c r="J394">
        <v>11465.4</v>
      </c>
      <c r="K394">
        <v>11558.17</v>
      </c>
      <c r="L394" s="25">
        <f t="shared" ref="L394" si="449">+K394/J394-1</f>
        <v>8.0913007832261741E-3</v>
      </c>
      <c r="M394">
        <f t="shared" ref="M394" si="450">WEEKDAY(A394,2)</f>
        <v>1</v>
      </c>
    </row>
    <row r="395" spans="1:14" x14ac:dyDescent="0.25">
      <c r="A395" s="1">
        <v>42962</v>
      </c>
      <c r="B395">
        <v>13.1</v>
      </c>
      <c r="C395" s="25">
        <f t="shared" ref="C395" si="451">B395/B394-1</f>
        <v>4.6012269938651151E-3</v>
      </c>
      <c r="D395" s="26">
        <f t="shared" ref="D395" si="452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ref="G395" si="453">+B395/D395-1</f>
        <v>-2.1800600539575887E-2</v>
      </c>
      <c r="H395" s="25">
        <f>(+B395/(D395*(1-VLOOKUP(A395,FX!A:K,9,0)))-1)</f>
        <v>-2.0673609257416348E-2</v>
      </c>
      <c r="I395" s="25">
        <f t="shared" si="373"/>
        <v>-2.0487513085090558E-2</v>
      </c>
      <c r="J395">
        <v>11558.17</v>
      </c>
      <c r="K395">
        <v>11630.21</v>
      </c>
      <c r="L395" s="25">
        <f t="shared" ref="L395" si="454">+K395/J395-1</f>
        <v>6.232820593571331E-3</v>
      </c>
      <c r="M395">
        <f t="shared" ref="M395" si="455">WEEKDAY(A395,2)</f>
        <v>2</v>
      </c>
    </row>
    <row r="396" spans="1:14" x14ac:dyDescent="0.25">
      <c r="A396" s="1">
        <v>42963</v>
      </c>
      <c r="B396">
        <v>13.1</v>
      </c>
      <c r="C396" s="25">
        <f t="shared" ref="C396" si="456">B396/B395-1</f>
        <v>0</v>
      </c>
      <c r="D396" s="26">
        <f t="shared" ref="D396" si="457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ref="G396" si="458">+B396/D396-1</f>
        <v>-1.7840035965375312E-2</v>
      </c>
      <c r="H396" s="25">
        <f>(+B396/(D396*(1-VLOOKUP(A396,FX!A:K,9,0)))-1)</f>
        <v>-1.682441058013151E-2</v>
      </c>
      <c r="I396" s="25">
        <f t="shared" si="373"/>
        <v>-1.6442675876567447E-2</v>
      </c>
      <c r="J396">
        <v>11630.21</v>
      </c>
      <c r="K396">
        <v>11598.86</v>
      </c>
      <c r="L396" s="25">
        <f t="shared" ref="L396" si="459">+K396/J396-1</f>
        <v>-2.6955661161749411E-3</v>
      </c>
      <c r="M396">
        <f t="shared" ref="M396" si="460">WEEKDAY(A396,2)</f>
        <v>3</v>
      </c>
    </row>
    <row r="397" spans="1:14" x14ac:dyDescent="0.25">
      <c r="A397" s="1">
        <v>42964</v>
      </c>
      <c r="B397">
        <v>13.14</v>
      </c>
      <c r="C397" s="25">
        <f t="shared" ref="C397" si="461">B397/B396-1</f>
        <v>3.0534351145039551E-3</v>
      </c>
      <c r="D397" s="26">
        <f t="shared" ref="D397" si="462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ref="G397" si="463">+B397/D397-1</f>
        <v>-1.4954528303141923E-2</v>
      </c>
      <c r="H397" s="25">
        <f>(+B397/(D397*(1-VLOOKUP(A397,FX!A:K,9,0)))-1)</f>
        <v>-1.7497865672643109E-2</v>
      </c>
      <c r="I397" s="25">
        <f t="shared" si="373"/>
        <v>-1.6025161000449151E-2</v>
      </c>
      <c r="J397">
        <v>11598.86</v>
      </c>
      <c r="K397">
        <v>11616.7</v>
      </c>
      <c r="L397" s="25">
        <f t="shared" ref="L397" si="464">+K397/J397-1</f>
        <v>1.5380821908359543E-3</v>
      </c>
      <c r="M397">
        <f t="shared" ref="M397" si="465">WEEKDAY(A397,2)</f>
        <v>4</v>
      </c>
    </row>
    <row r="398" spans="1:14" x14ac:dyDescent="0.25">
      <c r="A398" s="1">
        <v>42965</v>
      </c>
      <c r="B398">
        <v>13.14</v>
      </c>
      <c r="C398" s="25">
        <f t="shared" ref="C398" si="466">B398/B397-1</f>
        <v>0</v>
      </c>
      <c r="D398" s="26">
        <f t="shared" ref="D398" si="467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ref="G398" si="468">+B398/D398-1</f>
        <v>-1.8509156523979442E-2</v>
      </c>
      <c r="H398" s="25">
        <f>(+B398/(D398*(1-VLOOKUP(A398,FX!A:K,9,0)))-1)</f>
        <v>-1.7870558573872097E-2</v>
      </c>
      <c r="I398" s="25">
        <f t="shared" si="373"/>
        <v>-1.8670649738610878E-2</v>
      </c>
      <c r="J398">
        <v>11616.7</v>
      </c>
      <c r="K398">
        <v>11646.1</v>
      </c>
      <c r="L398" s="25">
        <f t="shared" ref="L398" si="469">+K398/J398-1</f>
        <v>2.5308392228429177E-3</v>
      </c>
      <c r="M398">
        <f t="shared" ref="M398" si="470">WEEKDAY(A398,2)</f>
        <v>5</v>
      </c>
      <c r="N398" s="50" t="s">
        <v>441</v>
      </c>
    </row>
    <row r="399" spans="1:14" x14ac:dyDescent="0.25">
      <c r="A399" s="1">
        <v>42968</v>
      </c>
      <c r="B399">
        <v>13.24</v>
      </c>
      <c r="C399" s="25">
        <f t="shared" ref="C399" si="471">B399/B398-1</f>
        <v>7.6103500761035558E-3</v>
      </c>
      <c r="D399" s="26">
        <f t="shared" ref="D399" si="472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ref="G399" si="473">+B399/D399-1</f>
        <v>-1.3422720297224799E-2</v>
      </c>
      <c r="H399" s="25">
        <f>(+B399/(D399*(1-VLOOKUP(A399,FX!A:K,9,0)))-1)</f>
        <v>-1.3739251522719598E-2</v>
      </c>
      <c r="I399" s="101">
        <f t="shared" si="373"/>
        <v>-1.4000595770032764E-2</v>
      </c>
      <c r="J399" s="100">
        <v>11646.1</v>
      </c>
      <c r="K399" s="100">
        <v>11672.31</v>
      </c>
      <c r="L399" s="25">
        <f t="shared" ref="L399" si="474">+K399/J399-1</f>
        <v>2.2505388069824495E-3</v>
      </c>
      <c r="M399">
        <f t="shared" ref="M399" si="475">WEEKDAY(A399,2)</f>
        <v>1</v>
      </c>
    </row>
    <row r="400" spans="1:14" x14ac:dyDescent="0.25">
      <c r="A400" s="1">
        <v>42969</v>
      </c>
      <c r="B400">
        <v>13.36</v>
      </c>
      <c r="C400" s="101">
        <f t="shared" ref="C400" si="476">B400/B399-1</f>
        <v>9.0634441087613649E-3</v>
      </c>
      <c r="D400" s="26">
        <f t="shared" ref="D400" si="477">+F399*(1+L400)</f>
        <v>13.559929587202534</v>
      </c>
      <c r="E400" s="26">
        <f>D400*(1-VLOOKUP(A400,FX!A:K,9,0))</f>
        <v>13.599780681318034</v>
      </c>
      <c r="F400">
        <v>13.584</v>
      </c>
      <c r="G400" s="101">
        <f t="shared" ref="G400" si="478">+B400/D400-1</f>
        <v>-1.4744146414390147E-2</v>
      </c>
      <c r="H400" s="101">
        <f>(+B400/(D400*(1-VLOOKUP(A400,FX!A:K,9,0)))-1)</f>
        <v>-1.7631216777445613E-2</v>
      </c>
      <c r="I400" s="101">
        <f t="shared" si="373"/>
        <v>-1.6489988221436991E-2</v>
      </c>
      <c r="J400" s="100">
        <v>11672.31</v>
      </c>
      <c r="K400" s="100">
        <v>11786.99</v>
      </c>
      <c r="L400" s="101">
        <f t="shared" ref="L400" si="479">+K400/J400-1</f>
        <v>9.8249618113295245E-3</v>
      </c>
      <c r="M400" s="100">
        <f t="shared" ref="M400" si="480">WEEKDAY(A400,2)</f>
        <v>2</v>
      </c>
    </row>
    <row r="401" spans="1:14" x14ac:dyDescent="0.25">
      <c r="A401" s="1">
        <v>42970</v>
      </c>
      <c r="B401">
        <v>13.36</v>
      </c>
      <c r="C401" s="101">
        <f t="shared" ref="C401" si="481">B401/B400-1</f>
        <v>0</v>
      </c>
      <c r="D401" s="26">
        <f t="shared" ref="D401" si="482">+F400*(1+L401)</f>
        <v>13.688896642823996</v>
      </c>
      <c r="E401" s="26">
        <f>D401*(1-VLOOKUP(A401,FX!A:K,9,0))</f>
        <v>13.685722765556614</v>
      </c>
      <c r="F401">
        <v>13.69</v>
      </c>
      <c r="G401" s="101">
        <f t="shared" ref="G401" si="483">+B401/D401-1</f>
        <v>-2.4026526856451347E-2</v>
      </c>
      <c r="H401" s="101">
        <f>(+B401/(D401*(1-VLOOKUP(A401,FX!A:K,9,0)))-1)</f>
        <v>-2.3800187329263589E-2</v>
      </c>
      <c r="I401" s="101">
        <f t="shared" si="373"/>
        <v>-2.4105186267348477E-2</v>
      </c>
      <c r="J401" s="100">
        <v>11786.99</v>
      </c>
      <c r="K401" s="100">
        <v>11878.01</v>
      </c>
      <c r="L401" s="101">
        <f t="shared" ref="L401" si="484">+K401/J401-1</f>
        <v>7.7220732349820853E-3</v>
      </c>
      <c r="M401" s="100">
        <f t="shared" ref="M401" si="485">WEEKDAY(A401,2)</f>
        <v>3</v>
      </c>
    </row>
    <row r="402" spans="1:14" x14ac:dyDescent="0.25">
      <c r="A402" s="1">
        <v>42971</v>
      </c>
      <c r="B402">
        <v>13.4</v>
      </c>
      <c r="C402" s="101">
        <f t="shared" ref="C402:C407" si="486">B402/B401-1</f>
        <v>2.9940119760478723E-3</v>
      </c>
      <c r="D402" s="26">
        <f t="shared" ref="D402:D407" si="487">+F401*(1+L402)</f>
        <v>13.641235611015651</v>
      </c>
      <c r="E402" s="26">
        <f>D402*(1-VLOOKUP(A402,FX!A:K,9,0))</f>
        <v>13.657538670968604</v>
      </c>
      <c r="F402">
        <v>13.654</v>
      </c>
      <c r="G402" s="101">
        <f t="shared" ref="G402" si="488">+B402/D402-1</f>
        <v>-1.7684293263056428E-2</v>
      </c>
      <c r="H402" s="101">
        <f>(+B402/(D402*(1-VLOOKUP(A402,FX!A:K,9,0)))-1)</f>
        <v>-1.8856887552956003E-2</v>
      </c>
      <c r="I402" s="101">
        <f t="shared" si="373"/>
        <v>-1.8602607294565643E-2</v>
      </c>
      <c r="J402" s="100">
        <v>11878.01</v>
      </c>
      <c r="K402">
        <v>11835.7</v>
      </c>
      <c r="L402" s="101">
        <f t="shared" ref="L402" si="489">+K402/J402-1</f>
        <v>-3.5620444838823095E-3</v>
      </c>
      <c r="M402" s="100">
        <f t="shared" ref="M402" si="490">WEEKDAY(A402,2)</f>
        <v>4</v>
      </c>
    </row>
    <row r="403" spans="1:14" x14ac:dyDescent="0.25">
      <c r="A403" s="1">
        <v>42972</v>
      </c>
      <c r="B403">
        <v>13.74</v>
      </c>
      <c r="C403" s="101">
        <f t="shared" si="486"/>
        <v>2.5373134328358304E-2</v>
      </c>
      <c r="D403" s="26">
        <f t="shared" si="487"/>
        <v>13.945083525266776</v>
      </c>
      <c r="E403" s="26">
        <f>D403*(1-VLOOKUP(A403,FX!A:K,9,0))</f>
        <v>13.938213633784336</v>
      </c>
      <c r="F403">
        <v>13.930999999999999</v>
      </c>
      <c r="G403" s="101">
        <f t="shared" ref="G403" si="491">+B403/D403-1</f>
        <v>-1.4706511072177464E-2</v>
      </c>
      <c r="H403" s="101">
        <f>(+B403/(D403*(1-VLOOKUP(A403,FX!A:K,9,0)))-1)</f>
        <v>-1.422087786801407E-2</v>
      </c>
      <c r="I403" s="101">
        <f t="shared" si="373"/>
        <v>-1.3710429976311778E-2</v>
      </c>
      <c r="J403">
        <v>11835.7</v>
      </c>
      <c r="K403">
        <v>12088.02</v>
      </c>
      <c r="L403" s="101">
        <f t="shared" ref="L403" si="492">+K403/J403-1</f>
        <v>2.1318553190770251E-2</v>
      </c>
      <c r="M403" s="100">
        <f t="shared" ref="M403" si="493">WEEKDAY(A403,2)</f>
        <v>5</v>
      </c>
    </row>
    <row r="404" spans="1:14" ht="56" x14ac:dyDescent="0.25">
      <c r="A404" s="98">
        <v>42975</v>
      </c>
      <c r="B404">
        <v>13.9</v>
      </c>
      <c r="C404" s="101">
        <f t="shared" si="486"/>
        <v>1.1644832605531397E-2</v>
      </c>
      <c r="D404" s="26">
        <f t="shared" si="487"/>
        <v>14.061516474162021</v>
      </c>
      <c r="E404" s="26">
        <f>D404*(1-VLOOKUP(A404,FX!A:K,9,0))</f>
        <v>14.117634426710463</v>
      </c>
      <c r="F404">
        <v>14.103</v>
      </c>
      <c r="G404" s="101">
        <f t="shared" ref="G404" si="494">+B404/D404-1</f>
        <v>-1.1486419296155348E-2</v>
      </c>
      <c r="H404" s="101">
        <f>(+B404/(D404*(1-VLOOKUP(A404,FX!A:K,9,0)))-1)</f>
        <v>-1.5415785685645722E-2</v>
      </c>
      <c r="I404" s="101">
        <f t="shared" si="373"/>
        <v>-1.4394100545983113E-2</v>
      </c>
      <c r="J404">
        <v>12088.02</v>
      </c>
      <c r="K404">
        <v>12201.27</v>
      </c>
      <c r="L404" s="101">
        <f t="shared" ref="L404" si="495">+K404/J404-1</f>
        <v>9.3687799987094422E-3</v>
      </c>
      <c r="M404" s="100">
        <f t="shared" ref="M404" si="496">WEEKDAY(A404,2)</f>
        <v>1</v>
      </c>
      <c r="N404" s="50" t="s">
        <v>456</v>
      </c>
    </row>
    <row r="405" spans="1:14" x14ac:dyDescent="0.25">
      <c r="A405" s="98">
        <v>42976</v>
      </c>
      <c r="B405">
        <v>13.98</v>
      </c>
      <c r="C405" s="101">
        <f t="shared" si="486"/>
        <v>5.7553956834532904E-3</v>
      </c>
      <c r="D405" s="26">
        <f t="shared" si="487"/>
        <v>14.120095217956816</v>
      </c>
      <c r="E405" s="26">
        <f>D405*(1-VLOOKUP(A405,FX!A:K,9,0))</f>
        <v>14.168991358491219</v>
      </c>
      <c r="F405">
        <v>14.135</v>
      </c>
      <c r="G405" s="101">
        <f t="shared" ref="G405" si="497">+B405/D405-1</f>
        <v>-9.9216907389302333E-3</v>
      </c>
      <c r="H405" s="101">
        <f>(+B405/(D405*(1-VLOOKUP(A405,FX!A:K,9,0)))-1)</f>
        <v>-1.3338377708725146E-2</v>
      </c>
      <c r="I405" s="101">
        <f t="shared" si="373"/>
        <v>-1.0965688008489516E-2</v>
      </c>
      <c r="J405">
        <v>12201.27</v>
      </c>
      <c r="K405">
        <v>12216.06</v>
      </c>
      <c r="L405" s="101">
        <f t="shared" ref="L405" si="498">+K405/J405-1</f>
        <v>1.2121688971720168E-3</v>
      </c>
      <c r="M405" s="100">
        <f t="shared" ref="M405" si="499">WEEKDAY(A405,2)</f>
        <v>2</v>
      </c>
    </row>
    <row r="406" spans="1:14" ht="28" x14ac:dyDescent="0.25">
      <c r="A406" s="98">
        <v>42977</v>
      </c>
      <c r="B406">
        <v>14.02</v>
      </c>
      <c r="C406" s="101">
        <f t="shared" si="486"/>
        <v>2.8612303290413976E-3</v>
      </c>
      <c r="D406" s="26">
        <f t="shared" si="487"/>
        <v>14.083116381222752</v>
      </c>
      <c r="E406" s="26">
        <f>D406*(1-VLOOKUP(A406,FX!A:K,9,0))</f>
        <v>14.129242839389496</v>
      </c>
      <c r="F406">
        <v>14.124000000000001</v>
      </c>
      <c r="G406" s="101">
        <f t="shared" ref="G406" si="500">+B406/D406-1</f>
        <v>-4.4817055766794844E-3</v>
      </c>
      <c r="H406" s="101">
        <f>(+B406/(D406*(1-VLOOKUP(A406,FX!A:K,9,0)))-1)</f>
        <v>-7.7316839006368321E-3</v>
      </c>
      <c r="I406" s="101">
        <f t="shared" si="373"/>
        <v>-7.3633531577457223E-3</v>
      </c>
      <c r="J406">
        <v>12216.06</v>
      </c>
      <c r="K406">
        <v>12171.22</v>
      </c>
      <c r="L406" s="101">
        <f t="shared" ref="L406" si="501">+K406/J406-1</f>
        <v>-3.6705779113723747E-3</v>
      </c>
      <c r="M406" s="100">
        <f t="shared" ref="M406" si="502">WEEKDAY(A406,2)</f>
        <v>3</v>
      </c>
      <c r="N406" s="50" t="s">
        <v>458</v>
      </c>
    </row>
    <row r="407" spans="1:14" x14ac:dyDescent="0.25">
      <c r="A407" s="98">
        <v>42978</v>
      </c>
      <c r="B407">
        <v>13.9</v>
      </c>
      <c r="C407" s="101">
        <f t="shared" si="486"/>
        <v>-8.5592011412267688E-3</v>
      </c>
      <c r="D407" s="26">
        <f t="shared" si="487"/>
        <v>14.019676226376649</v>
      </c>
      <c r="E407" s="26">
        <f>D407*(1-VLOOKUP(A407,FX!A:K,9,0))</f>
        <v>13.983750619364692</v>
      </c>
      <c r="F407">
        <v>14.04</v>
      </c>
      <c r="G407" s="101">
        <f t="shared" ref="G407" si="503">+B407/D407-1</f>
        <v>-8.5363045796656989E-3</v>
      </c>
      <c r="H407" s="101">
        <f>(+B407/(D407*(1-VLOOKUP(A407,FX!A:K,9,0)))-1)</f>
        <v>-5.9891385111454642E-3</v>
      </c>
      <c r="I407" s="101">
        <f t="shared" si="373"/>
        <v>-9.9715099715098621E-3</v>
      </c>
      <c r="J407">
        <v>12171.22</v>
      </c>
      <c r="K407">
        <v>12081.32</v>
      </c>
      <c r="L407" s="101">
        <f t="shared" ref="L407" si="504">+K407/J407-1</f>
        <v>-7.386276807090808E-3</v>
      </c>
      <c r="M407" s="100">
        <f t="shared" ref="M407" si="505">WEEKDAY(A407,2)</f>
        <v>4</v>
      </c>
    </row>
    <row r="408" spans="1:14" x14ac:dyDescent="0.25">
      <c r="A408" s="98">
        <v>42979</v>
      </c>
      <c r="B408">
        <v>13.94</v>
      </c>
      <c r="C408" s="101">
        <f t="shared" ref="C408" si="506">B408/B407-1</f>
        <v>2.8776978417266452E-3</v>
      </c>
      <c r="D408" s="26">
        <f t="shared" ref="D408" si="507">+F407*(1+L408)</f>
        <v>14.028460102041828</v>
      </c>
      <c r="E408" s="26">
        <f>D408*(1-VLOOKUP(A408,FX!A:K,9,0))</f>
        <v>14.074674742713251</v>
      </c>
      <c r="F408">
        <v>14.048</v>
      </c>
      <c r="G408" s="101">
        <f t="shared" ref="G408" si="508">+B408/D408-1</f>
        <v>-6.3057599621325622E-3</v>
      </c>
      <c r="H408" s="101">
        <f>(+B408/(D408*(1-VLOOKUP(A408,FX!A:K,9,0)))-1)</f>
        <v>-9.5685864984536018E-3</v>
      </c>
      <c r="I408" s="101">
        <f t="shared" si="373"/>
        <v>-7.6879271070615651E-3</v>
      </c>
      <c r="J408">
        <v>12081.32</v>
      </c>
      <c r="K408">
        <v>12071.39</v>
      </c>
      <c r="L408" s="101">
        <f t="shared" ref="L408" si="509">+K408/J408-1</f>
        <v>-8.2193005400077457E-4</v>
      </c>
      <c r="M408" s="100">
        <f t="shared" ref="M408" si="510">WEEKDAY(A408,2)</f>
        <v>5</v>
      </c>
    </row>
    <row r="409" spans="1:14" x14ac:dyDescent="0.25">
      <c r="A409" s="98">
        <v>42982</v>
      </c>
      <c r="B409">
        <v>14.04</v>
      </c>
      <c r="C409" s="101">
        <f t="shared" ref="C409" si="511">B409/B408-1</f>
        <v>7.1736011477760986E-3</v>
      </c>
      <c r="D409" s="26">
        <f t="shared" ref="D409" si="512">+F408*(1+L409)</f>
        <v>14.091524001792669</v>
      </c>
      <c r="E409" s="26">
        <f>D409*(1-VLOOKUP(A409,FX!A:K,9,0))</f>
        <v>14.165237235703207</v>
      </c>
      <c r="F409">
        <v>14.154999999999999</v>
      </c>
      <c r="G409" s="101">
        <f t="shared" ref="G409" si="513">+B409/D409-1</f>
        <v>-3.6563825024259478E-3</v>
      </c>
      <c r="H409" s="101">
        <f>(+B409/(D409*(1-VLOOKUP(A409,FX!A:K,9,0)))-1)</f>
        <v>-8.8411675441305571E-3</v>
      </c>
      <c r="I409" s="101">
        <f t="shared" si="373"/>
        <v>-8.1243376898622044E-3</v>
      </c>
      <c r="J409">
        <v>12071.39</v>
      </c>
      <c r="K409">
        <v>12108.79</v>
      </c>
      <c r="L409" s="101">
        <f t="shared" ref="L409" si="514">+K409/J409-1</f>
        <v>3.0982347517560793E-3</v>
      </c>
      <c r="M409" s="100">
        <f t="shared" ref="M409" si="515">WEEKDAY(A409,2)</f>
        <v>1</v>
      </c>
    </row>
    <row r="410" spans="1:14" x14ac:dyDescent="0.25">
      <c r="A410" s="98">
        <v>42983</v>
      </c>
      <c r="B410">
        <v>14.06</v>
      </c>
      <c r="C410" s="101">
        <f t="shared" ref="C410" si="516">B410/B409-1</f>
        <v>1.4245014245015675E-3</v>
      </c>
      <c r="D410" s="26">
        <f t="shared" ref="D410" si="517">+F409*(1+L410)</f>
        <v>14.245561307116564</v>
      </c>
      <c r="E410" s="26">
        <f>D410*(1-VLOOKUP(A410,FX!A:K,9,0))</f>
        <v>14.260076532956013</v>
      </c>
      <c r="F410">
        <v>14.308999999999999</v>
      </c>
      <c r="G410" s="101">
        <f t="shared" ref="G410" si="518">+B410/D410-1</f>
        <v>-1.3025903515915815E-2</v>
      </c>
      <c r="H410" s="101">
        <f>(+B410/(D410*(1-VLOOKUP(A410,FX!A:K,9,0)))-1)</f>
        <v>-1.4030537107821428E-2</v>
      </c>
      <c r="I410" s="101">
        <f t="shared" si="373"/>
        <v>-1.7401635334404864E-2</v>
      </c>
      <c r="J410">
        <v>12108.79</v>
      </c>
      <c r="K410">
        <v>12186.26</v>
      </c>
      <c r="L410" s="101">
        <f t="shared" ref="L410" si="519">+K410/J410-1</f>
        <v>6.3978316578285899E-3</v>
      </c>
      <c r="M410" s="100">
        <f t="shared" ref="M410" si="520">WEEKDAY(A410,2)</f>
        <v>2</v>
      </c>
    </row>
    <row r="411" spans="1:14" x14ac:dyDescent="0.25">
      <c r="A411" s="98">
        <v>42984</v>
      </c>
      <c r="B411">
        <v>14.02</v>
      </c>
      <c r="C411" s="101">
        <f t="shared" ref="C411" si="521">B411/B410-1</f>
        <v>-2.8449502133712778E-3</v>
      </c>
      <c r="D411" s="26">
        <f t="shared" ref="D411" si="522">+F410*(1+L411)</f>
        <v>14.23654065726482</v>
      </c>
      <c r="E411" s="26">
        <f>D411*(1-VLOOKUP(A411,FX!A:K,9,0))</f>
        <v>14.239565515904506</v>
      </c>
      <c r="F411">
        <v>14.249000000000001</v>
      </c>
      <c r="G411" s="101">
        <f t="shared" ref="G411" si="523">+B411/D411-1</f>
        <v>-1.521020186560007E-2</v>
      </c>
      <c r="H411" s="101">
        <f>(+B411/(D411*(1-VLOOKUP(A411,FX!A:K,9,0)))-1)</f>
        <v>-1.5419397147986569E-2</v>
      </c>
      <c r="I411" s="101">
        <f t="shared" si="373"/>
        <v>-1.607130324935091E-2</v>
      </c>
      <c r="J411">
        <v>12186.26</v>
      </c>
      <c r="K411">
        <v>12124.55</v>
      </c>
      <c r="L411" s="101">
        <f t="shared" ref="L411" si="524">+K411/J411-1</f>
        <v>-5.0638998347319886E-3</v>
      </c>
      <c r="M411" s="100">
        <f t="shared" ref="M411" si="525">WEEKDAY(A411,2)</f>
        <v>3</v>
      </c>
    </row>
    <row r="412" spans="1:14" x14ac:dyDescent="0.25">
      <c r="A412" s="98">
        <v>42985</v>
      </c>
      <c r="B412">
        <v>13.94</v>
      </c>
      <c r="C412" s="101">
        <f t="shared" ref="C412" si="526">B412/B411-1</f>
        <v>-5.7061340941512162E-3</v>
      </c>
      <c r="D412" s="26">
        <f t="shared" ref="D412" si="527">+F411*(1+L412)</f>
        <v>14.137718524811232</v>
      </c>
      <c r="E412" s="26">
        <f>D412*(1-VLOOKUP(A412,FX!A:K,9,0))</f>
        <v>14.153688603192826</v>
      </c>
      <c r="F412">
        <v>14.15</v>
      </c>
      <c r="G412" s="101">
        <f t="shared" ref="G412" si="528">+B412/D412-1</f>
        <v>-1.398517904174168E-2</v>
      </c>
      <c r="H412" s="101">
        <f>(+B412/(D412*(1-VLOOKUP(A412,FX!A:K,9,0)))-1)</f>
        <v>-1.5097732413345777E-2</v>
      </c>
      <c r="I412" s="101">
        <f t="shared" si="373"/>
        <v>-1.4840989399293347E-2</v>
      </c>
      <c r="J412">
        <v>12124.55</v>
      </c>
      <c r="K412">
        <v>12029.86</v>
      </c>
      <c r="L412" s="101">
        <f t="shared" ref="L412" si="529">+K412/J412-1</f>
        <v>-7.8097743833790423E-3</v>
      </c>
      <c r="M412" s="100">
        <f t="shared" ref="M412" si="530">WEEKDAY(A412,2)</f>
        <v>4</v>
      </c>
    </row>
    <row r="413" spans="1:14" x14ac:dyDescent="0.25">
      <c r="A413" s="98">
        <v>42986</v>
      </c>
      <c r="B413">
        <v>14.06</v>
      </c>
      <c r="C413" s="101">
        <f t="shared" ref="C413" si="531">B413/B412-1</f>
        <v>8.6083213773315848E-3</v>
      </c>
      <c r="D413" s="26">
        <f t="shared" ref="D413" si="532">+F412*(1+L413)</f>
        <v>14.123146445594546</v>
      </c>
      <c r="E413" s="26">
        <f>D413*(1-VLOOKUP(A413,FX!A:K,9,0))</f>
        <v>14.300602117287461</v>
      </c>
      <c r="F413">
        <v>14.131</v>
      </c>
      <c r="G413" s="101">
        <f t="shared" ref="G413" si="533">+B413/D413-1</f>
        <v>-4.4711315454951661E-3</v>
      </c>
      <c r="H413" s="101">
        <f>(+B413/(D413*(1-VLOOKUP(A413,FX!A:K,9,0)))-1)</f>
        <v>-1.6824614468268106E-2</v>
      </c>
      <c r="I413" s="101">
        <f t="shared" si="373"/>
        <v>-5.0244144080390241E-3</v>
      </c>
      <c r="J413">
        <v>12029.86</v>
      </c>
      <c r="K413">
        <v>12007.03</v>
      </c>
      <c r="L413" s="101">
        <f t="shared" ref="L413" si="534">+K413/J413-1</f>
        <v>-1.8977776964985704E-3</v>
      </c>
      <c r="M413" s="100">
        <f t="shared" ref="M413" si="535">WEEKDAY(A413,2)</f>
        <v>5</v>
      </c>
    </row>
    <row r="414" spans="1:14" x14ac:dyDescent="0.25">
      <c r="A414" s="98">
        <v>42989</v>
      </c>
      <c r="B414">
        <v>13.96</v>
      </c>
      <c r="C414" s="101">
        <f t="shared" ref="C414" si="536">B414/B413-1</f>
        <v>-7.1123755334281391E-3</v>
      </c>
      <c r="D414" s="26">
        <f t="shared" ref="D414" si="537">+F413*(1+L414)</f>
        <v>14.074897469232608</v>
      </c>
      <c r="E414" s="26">
        <f>D414*(1-VLOOKUP(A414,FX!A:K,9,0))</f>
        <v>13.9304723955768</v>
      </c>
      <c r="F414">
        <v>14.101000000000001</v>
      </c>
      <c r="G414" s="101">
        <f t="shared" ref="G414" si="538">+B414/D414-1</f>
        <v>-8.163289962414999E-3</v>
      </c>
      <c r="H414" s="101">
        <f>(+B414/(D414*(1-VLOOKUP(A414,FX!A:K,9,0)))-1)</f>
        <v>2.1196412860038372E-3</v>
      </c>
      <c r="I414" s="101">
        <f t="shared" si="373"/>
        <v>-9.9992908304376016E-3</v>
      </c>
      <c r="J414">
        <v>12007.03</v>
      </c>
      <c r="K414">
        <v>11959.36</v>
      </c>
      <c r="L414" s="101">
        <f t="shared" ref="L414" si="539">+K414/J414-1</f>
        <v>-3.9701741396498402E-3</v>
      </c>
      <c r="M414" s="100">
        <f t="shared" ref="M414" si="540">WEEKDAY(A414,2)</f>
        <v>1</v>
      </c>
      <c r="N414" s="50" t="s">
        <v>467</v>
      </c>
    </row>
    <row r="415" spans="1:14" x14ac:dyDescent="0.25">
      <c r="A415" s="98">
        <v>42990</v>
      </c>
      <c r="B415">
        <v>14.06</v>
      </c>
      <c r="C415" s="101">
        <f t="shared" ref="C415" si="541">B415/B414-1</f>
        <v>7.1633237822348317E-3</v>
      </c>
      <c r="D415" s="26">
        <f t="shared" ref="D415" si="542">+F414*(1+L415)</f>
        <v>14.181943599824741</v>
      </c>
      <c r="E415" s="26">
        <f>D415*(1-VLOOKUP(A415,FX!A:K,9,0))</f>
        <v>14.138435174188151</v>
      </c>
      <c r="F415">
        <v>14.119</v>
      </c>
      <c r="G415" s="101">
        <f t="shared" ref="G415" si="543">+B415/D415-1</f>
        <v>-8.5985111255306723E-3</v>
      </c>
      <c r="H415" s="101">
        <f>(+B415/(D415*(1-VLOOKUP(A415,FX!A:K,9,0)))-1)</f>
        <v>-5.547655962050646E-3</v>
      </c>
      <c r="I415" s="101">
        <f t="shared" si="373"/>
        <v>-4.1787662015723148E-3</v>
      </c>
      <c r="J415">
        <v>11959.36</v>
      </c>
      <c r="K415">
        <v>12028.01</v>
      </c>
      <c r="L415" s="101">
        <f t="shared" ref="L415" si="544">+K415/J415-1</f>
        <v>5.7402737270222381E-3</v>
      </c>
      <c r="M415" s="100">
        <f t="shared" ref="M415" si="545">WEEKDAY(A415,2)</f>
        <v>2</v>
      </c>
    </row>
    <row r="416" spans="1:14" x14ac:dyDescent="0.25">
      <c r="A416" s="98">
        <v>42991</v>
      </c>
      <c r="B416">
        <v>13.98</v>
      </c>
      <c r="C416" s="101">
        <f t="shared" ref="C416" si="546">B416/B415-1</f>
        <v>-5.6899004267425557E-3</v>
      </c>
      <c r="D416" s="26">
        <f t="shared" ref="D416" si="547">+F415*(1+L416)</f>
        <v>14.108552793853679</v>
      </c>
      <c r="E416" s="26">
        <f>D416*(1-VLOOKUP(A416,FX!A:K,9,0))</f>
        <v>14.132079569541462</v>
      </c>
      <c r="F416">
        <v>14.08</v>
      </c>
      <c r="G416" s="101">
        <f t="shared" ref="G416" si="548">+B416/D416-1</f>
        <v>-9.111692441600594E-3</v>
      </c>
      <c r="H416" s="101">
        <f>(+B416/(D416*(1-VLOOKUP(A416,FX!A:K,9,0)))-1)</f>
        <v>-1.0761301533373402E-2</v>
      </c>
      <c r="I416" s="101">
        <f t="shared" si="373"/>
        <v>-7.1022727272727071E-3</v>
      </c>
      <c r="J416">
        <v>12028.01</v>
      </c>
      <c r="K416">
        <v>12019.11</v>
      </c>
      <c r="L416" s="101">
        <f t="shared" ref="L416" si="549">+K416/J416-1</f>
        <v>-7.399395244932494E-4</v>
      </c>
      <c r="M416" s="100">
        <f t="shared" ref="M416" si="550">WEEKDAY(A416,2)</f>
        <v>3</v>
      </c>
    </row>
    <row r="417" spans="1:14" x14ac:dyDescent="0.25">
      <c r="A417" s="98">
        <v>42992</v>
      </c>
      <c r="B417">
        <v>13.8</v>
      </c>
      <c r="C417" s="101">
        <f t="shared" ref="C417" si="551">B417/B416-1</f>
        <v>-1.2875536480686622E-2</v>
      </c>
      <c r="D417" s="26">
        <f t="shared" ref="D417" si="552">+F416*(1+L417)</f>
        <v>13.982416734683348</v>
      </c>
      <c r="E417" s="26">
        <f>D417*(1-VLOOKUP(A417,FX!A:K,9,0))</f>
        <v>13.932354115996471</v>
      </c>
      <c r="F417">
        <v>13.967000000000001</v>
      </c>
      <c r="G417" s="101">
        <f t="shared" ref="G417" si="553">+B417/D417-1</f>
        <v>-1.3046152045437354E-2</v>
      </c>
      <c r="H417" s="101">
        <f>(+B417/(D417*(1-VLOOKUP(A417,FX!A:K,9,0)))-1)</f>
        <v>-9.4997668659962953E-3</v>
      </c>
      <c r="I417" s="101">
        <f t="shared" si="373"/>
        <v>-1.1956755208706205E-2</v>
      </c>
      <c r="J417">
        <v>12019.11</v>
      </c>
      <c r="K417">
        <v>11935.81</v>
      </c>
      <c r="L417" s="101">
        <f t="shared" ref="L417" si="554">+K417/J417-1</f>
        <v>-6.9306296389667343E-3</v>
      </c>
      <c r="M417" s="100">
        <f t="shared" ref="M417" si="555">WEEKDAY(A417,2)</f>
        <v>4</v>
      </c>
    </row>
    <row r="418" spans="1:14" x14ac:dyDescent="0.25">
      <c r="A418" s="98">
        <v>42993</v>
      </c>
      <c r="B418">
        <v>13.78</v>
      </c>
      <c r="C418" s="101">
        <f t="shared" ref="C418" si="556">B418/B417-1</f>
        <v>-1.4492753623189802E-3</v>
      </c>
      <c r="D418" s="26">
        <f t="shared" ref="D418" si="557">+F417*(1+L418)</f>
        <v>13.946264478908429</v>
      </c>
      <c r="E418" s="26">
        <f>D418*(1-VLOOKUP(A418,FX!A:K,9,0))</f>
        <v>13.960331743276354</v>
      </c>
      <c r="F418">
        <v>13.958</v>
      </c>
      <c r="G418" s="101">
        <f t="shared" ref="G418" si="558">+B418/D418-1</f>
        <v>-1.1921793047871665E-2</v>
      </c>
      <c r="H418" s="101">
        <f>(+B418/(D418*(1-VLOOKUP(A418,FX!A:K,9,0)))-1)</f>
        <v>-1.2917439684999366E-2</v>
      </c>
      <c r="I418" s="101">
        <f t="shared" si="373"/>
        <v>-1.2752543344318745E-2</v>
      </c>
      <c r="J418">
        <v>11935.81</v>
      </c>
      <c r="K418">
        <v>11918.09</v>
      </c>
      <c r="L418" s="101">
        <f t="shared" ref="L418" si="559">+K418/J418-1</f>
        <v>-1.4846080827358721E-3</v>
      </c>
      <c r="M418" s="100">
        <f t="shared" ref="M418" si="560">WEEKDAY(A418,2)</f>
        <v>5</v>
      </c>
      <c r="N418" s="50" t="s">
        <v>471</v>
      </c>
    </row>
    <row r="419" spans="1:14" x14ac:dyDescent="0.25">
      <c r="A419" s="98">
        <v>42996</v>
      </c>
      <c r="B419">
        <v>13.86</v>
      </c>
      <c r="C419" s="101">
        <f t="shared" ref="C419" si="561">B419/B418-1</f>
        <v>5.8055152394775877E-3</v>
      </c>
      <c r="D419" s="26">
        <f t="shared" ref="D419" si="562">+F418*(1+L419)</f>
        <v>13.976152992635564</v>
      </c>
      <c r="E419" s="26">
        <f>D419*(1-VLOOKUP(A419,FX!A:K,9,0))</f>
        <v>13.96631211922911</v>
      </c>
      <c r="F419">
        <v>13.98</v>
      </c>
      <c r="G419" s="101">
        <f t="shared" ref="G419" si="563">+B419/D419-1</f>
        <v>-8.3107985936308193E-3</v>
      </c>
      <c r="H419" s="101">
        <f>(+B419/(D419*(1-VLOOKUP(A419,FX!A:K,9,0)))-1)</f>
        <v>-7.6120394791076018E-3</v>
      </c>
      <c r="I419" s="101">
        <f t="shared" si="373"/>
        <v>-8.5836909871245259E-3</v>
      </c>
      <c r="J419">
        <v>11918.09</v>
      </c>
      <c r="K419">
        <v>11933.59</v>
      </c>
      <c r="L419" s="101">
        <f t="shared" ref="L419" si="564">+K419/J419-1</f>
        <v>1.3005439630007221E-3</v>
      </c>
      <c r="M419" s="100">
        <f t="shared" ref="M419" si="565">WEEKDAY(A419,2)</f>
        <v>1</v>
      </c>
    </row>
    <row r="420" spans="1:14" x14ac:dyDescent="0.25">
      <c r="A420" s="98">
        <v>42997</v>
      </c>
      <c r="B420">
        <v>13.7</v>
      </c>
      <c r="C420" s="101">
        <f t="shared" ref="C420" si="566">B420/B419-1</f>
        <v>-1.1544011544011523E-2</v>
      </c>
      <c r="D420" s="26">
        <f t="shared" ref="D420" si="567">+F419*(1+L420)</f>
        <v>13.987438918213213</v>
      </c>
      <c r="E420" s="26">
        <f>D420*(1-VLOOKUP(A420,FX!A:K,9,0))</f>
        <v>13.896638063026742</v>
      </c>
      <c r="F420">
        <v>13.935</v>
      </c>
      <c r="G420" s="101">
        <f t="shared" ref="G420" si="568">+B420/D420-1</f>
        <v>-2.0549788985239847E-2</v>
      </c>
      <c r="H420" s="101">
        <f>(+B420/(D420*(1-VLOOKUP(A420,FX!A:K,9,0)))-1)</f>
        <v>-1.4150045653841703E-2</v>
      </c>
      <c r="I420" s="101">
        <f t="shared" si="373"/>
        <v>-1.6864011481880214E-2</v>
      </c>
      <c r="J420">
        <v>11933.59</v>
      </c>
      <c r="K420">
        <v>11939.94</v>
      </c>
      <c r="L420" s="101">
        <f t="shared" ref="L420" si="569">+K420/J420-1</f>
        <v>5.3211146017262401E-4</v>
      </c>
      <c r="M420" s="100">
        <f t="shared" ref="M420" si="570">WEEKDAY(A420,2)</f>
        <v>2</v>
      </c>
      <c r="N420" s="50" t="s">
        <v>476</v>
      </c>
    </row>
    <row r="421" spans="1:14" x14ac:dyDescent="0.25">
      <c r="A421" s="98">
        <v>42998</v>
      </c>
      <c r="B421">
        <v>13.78</v>
      </c>
      <c r="C421" s="101">
        <f t="shared" ref="C421" si="571">B421/B420-1</f>
        <v>5.839416058394109E-3</v>
      </c>
      <c r="D421" s="26">
        <f t="shared" ref="D421" si="572">+F420*(1+L421)</f>
        <v>13.92317736521289</v>
      </c>
      <c r="E421" s="26">
        <f>D421*(1-VLOOKUP(A421,FX!A:K,9,0))</f>
        <v>13.980766117166377</v>
      </c>
      <c r="F421">
        <v>13.898</v>
      </c>
      <c r="G421" s="101">
        <f t="shared" ref="G421" si="573">+B421/D421-1</f>
        <v>-1.028338298487963E-2</v>
      </c>
      <c r="H421" s="101">
        <f>(+B421/(D421*(1-VLOOKUP(A421,FX!A:K,9,0)))-1)</f>
        <v>-1.4360165636407074E-2</v>
      </c>
      <c r="I421" s="101">
        <f t="shared" si="373"/>
        <v>-8.4904302777378815E-3</v>
      </c>
      <c r="J421">
        <v>11939.94</v>
      </c>
      <c r="K421">
        <v>11929.81</v>
      </c>
      <c r="L421" s="101">
        <f t="shared" ref="L421" si="574">+K421/J421-1</f>
        <v>-8.4841297359961043E-4</v>
      </c>
      <c r="M421" s="100">
        <f t="shared" ref="M421" si="575">WEEKDAY(A421,2)</f>
        <v>3</v>
      </c>
    </row>
    <row r="422" spans="1:14" x14ac:dyDescent="0.25">
      <c r="A422" s="98">
        <v>42999</v>
      </c>
      <c r="B422">
        <v>13.78</v>
      </c>
      <c r="C422" s="101">
        <f t="shared" ref="C422" si="576">B422/B421-1</f>
        <v>0</v>
      </c>
      <c r="D422" s="26">
        <f t="shared" ref="D422" si="577">+F421*(1+L422)</f>
        <v>13.967409558073431</v>
      </c>
      <c r="E422" s="26">
        <f>D422*(1-VLOOKUP(A422,FX!A:K,9,0))</f>
        <v>13.910453613468988</v>
      </c>
      <c r="F422">
        <v>13.923999999999999</v>
      </c>
      <c r="G422" s="101">
        <f t="shared" ref="G422" si="578">+B422/D422-1</f>
        <v>-1.3417631758718351E-2</v>
      </c>
      <c r="H422" s="101">
        <f>(+B422/(D422*(1-VLOOKUP(A422,FX!A:K,9,0)))-1)</f>
        <v>-9.378099168719789E-3</v>
      </c>
      <c r="I422" s="101">
        <f t="shared" si="373"/>
        <v>-1.0341855788566501E-2</v>
      </c>
      <c r="J422">
        <v>11929.81</v>
      </c>
      <c r="K422">
        <v>11989.39</v>
      </c>
      <c r="L422" s="101">
        <f t="shared" ref="L422" si="579">+K422/J422-1</f>
        <v>4.994211978229357E-3</v>
      </c>
      <c r="M422" s="100">
        <f t="shared" ref="M422" si="580">WEEKDAY(A422,2)</f>
        <v>4</v>
      </c>
    </row>
    <row r="423" spans="1:14" x14ac:dyDescent="0.25">
      <c r="A423" s="98">
        <v>43000</v>
      </c>
      <c r="B423">
        <v>13.8</v>
      </c>
      <c r="C423" s="101">
        <f t="shared" ref="C423" si="581">B423/B422-1</f>
        <v>1.4513788098695635E-3</v>
      </c>
      <c r="D423" s="26">
        <f t="shared" ref="D423" si="582">+F422*(1+L423)</f>
        <v>13.939492544658236</v>
      </c>
      <c r="E423" s="26">
        <f>D423*(1-VLOOKUP(A423,FX!A:K,9,0))</f>
        <v>13.97052831995587</v>
      </c>
      <c r="F423">
        <v>13.946</v>
      </c>
      <c r="G423" s="101">
        <f t="shared" ref="G423" si="583">+B423/D423-1</f>
        <v>-1.0007003067818987E-2</v>
      </c>
      <c r="H423" s="101">
        <f>(+B423/(D423*(1-VLOOKUP(A423,FX!A:K,9,0)))-1)</f>
        <v>-1.2206289987779617E-2</v>
      </c>
      <c r="I423" s="101">
        <f t="shared" si="373"/>
        <v>-1.046895167072992E-2</v>
      </c>
      <c r="J423">
        <v>11989.39</v>
      </c>
      <c r="K423">
        <v>12002.73</v>
      </c>
      <c r="L423" s="101">
        <f t="shared" ref="L423" si="584">+K423/J423-1</f>
        <v>1.112650435093121E-3</v>
      </c>
      <c r="M423" s="100">
        <f t="shared" ref="M423" si="585">WEEKDAY(A423,2)</f>
        <v>5</v>
      </c>
      <c r="N423" s="50" t="s">
        <v>479</v>
      </c>
    </row>
    <row r="424" spans="1:14" x14ac:dyDescent="0.25">
      <c r="A424" s="98">
        <v>43003</v>
      </c>
      <c r="B424">
        <v>13.68</v>
      </c>
      <c r="C424" s="101">
        <f t="shared" ref="C424" si="586">B424/B423-1</f>
        <v>-8.6956521739131043E-3</v>
      </c>
      <c r="D424" s="26">
        <f t="shared" ref="D424" si="587">+F423*(1+L424)</f>
        <v>13.909922932532849</v>
      </c>
      <c r="E424" s="26">
        <f>D424*(1-VLOOKUP(A424,FX!A:K,9,0))</f>
        <v>13.864811312898315</v>
      </c>
      <c r="F424">
        <v>13.898999999999999</v>
      </c>
      <c r="G424" s="101">
        <f t="shared" ref="G424" si="588">+B424/D424-1</f>
        <v>-1.6529418146171038E-2</v>
      </c>
      <c r="H424" s="101">
        <f>(+B424/(D424*(1-VLOOKUP(A424,FX!A:K,9,0)))-1)</f>
        <v>-1.332952239504237E-2</v>
      </c>
      <c r="I424" s="101">
        <f t="shared" si="373"/>
        <v>-1.575652924670834E-2</v>
      </c>
      <c r="J424">
        <v>12002.73</v>
      </c>
      <c r="K424">
        <v>11971.68</v>
      </c>
      <c r="L424" s="101">
        <f t="shared" ref="L424" si="589">+K424/J424-1</f>
        <v>-2.5869114776387869E-3</v>
      </c>
      <c r="M424" s="100">
        <f t="shared" ref="M424" si="590">WEEKDAY(A424,2)</f>
        <v>1</v>
      </c>
    </row>
    <row r="425" spans="1:14" x14ac:dyDescent="0.25">
      <c r="A425" s="98">
        <v>43004</v>
      </c>
      <c r="B425">
        <v>13.72</v>
      </c>
      <c r="C425" s="101">
        <f t="shared" ref="C425" si="591">B425/B424-1</f>
        <v>2.9239766081872176E-3</v>
      </c>
      <c r="D425" s="26">
        <f t="shared" ref="D425" si="592">+F424*(1+L425)</f>
        <v>13.904723680385709</v>
      </c>
      <c r="E425" s="26">
        <f>D425*(1-VLOOKUP(A425,FX!A:K,9,0))</f>
        <v>13.871521250713755</v>
      </c>
      <c r="F425">
        <v>13.885999999999999</v>
      </c>
      <c r="G425" s="101">
        <f t="shared" ref="G425" si="593">+B425/D425-1</f>
        <v>-1.3284958740049202E-2</v>
      </c>
      <c r="H425" s="101">
        <f>(+B425/(D425*(1-VLOOKUP(A425,FX!A:K,9,0)))-1)</f>
        <v>-1.0923189171191838E-2</v>
      </c>
      <c r="I425" s="101">
        <f t="shared" si="373"/>
        <v>-1.1954486533198749E-2</v>
      </c>
      <c r="J425">
        <v>11971.68</v>
      </c>
      <c r="K425">
        <v>11976.61</v>
      </c>
      <c r="L425" s="101">
        <f t="shared" ref="L425" si="594">+K425/J425-1</f>
        <v>4.1180519359018675E-4</v>
      </c>
      <c r="M425" s="100">
        <f t="shared" ref="M425" si="595">WEEKDAY(A425,2)</f>
        <v>2</v>
      </c>
    </row>
    <row r="426" spans="1:14" x14ac:dyDescent="0.25">
      <c r="A426" s="98">
        <v>43005</v>
      </c>
      <c r="B426">
        <v>13.66</v>
      </c>
      <c r="C426" s="101">
        <f t="shared" ref="C426" si="596">B426/B425-1</f>
        <v>-4.3731778425656342E-3</v>
      </c>
      <c r="D426" s="26">
        <f t="shared" ref="D426" si="597">+F425*(1+L426)</f>
        <v>13.831333036643922</v>
      </c>
      <c r="E426" s="26">
        <f>D426*(1-VLOOKUP(A426,FX!A:K,9,0))</f>
        <v>13.795745778910129</v>
      </c>
      <c r="F426">
        <v>13.8</v>
      </c>
      <c r="G426" s="101">
        <f t="shared" ref="G426" si="598">+B426/D426-1</f>
        <v>-1.2387311923586997E-2</v>
      </c>
      <c r="H426" s="101">
        <f>(+B426/(D426*(1-VLOOKUP(A426,FX!A:K,9,0)))-1)</f>
        <v>-9.8396839928470703E-3</v>
      </c>
      <c r="I426" s="101">
        <f t="shared" si="373"/>
        <v>-1.0144927536231974E-2</v>
      </c>
      <c r="J426">
        <v>11976.61</v>
      </c>
      <c r="K426">
        <v>11929.46</v>
      </c>
      <c r="L426" s="101">
        <f t="shared" ref="L426" si="599">+K426/J426-1</f>
        <v>-3.9368402244042144E-3</v>
      </c>
      <c r="M426" s="100">
        <f t="shared" ref="M426" si="600">WEEKDAY(A426,2)</f>
        <v>3</v>
      </c>
    </row>
    <row r="427" spans="1:14" ht="28" x14ac:dyDescent="0.25">
      <c r="A427" s="98">
        <v>43006</v>
      </c>
      <c r="B427">
        <v>13.58</v>
      </c>
      <c r="C427" s="101">
        <f t="shared" ref="C427" si="601">B427/B426-1</f>
        <v>-5.8565153733528552E-3</v>
      </c>
      <c r="D427" s="26">
        <f t="shared" ref="D427" si="602">+F426*(1+L427)</f>
        <v>13.808745408425866</v>
      </c>
      <c r="E427" s="26">
        <f>D427*(1-VLOOKUP(A427,FX!A:K,9,0))</f>
        <v>13.726115064030134</v>
      </c>
      <c r="F427">
        <v>13.789</v>
      </c>
      <c r="G427" s="101">
        <f t="shared" ref="G427" si="603">+B427/D427-1</f>
        <v>-1.6565256412526042E-2</v>
      </c>
      <c r="H427" s="101">
        <f>(+B427/(D427*(1-VLOOKUP(A427,FX!A:K,9,0)))-1)</f>
        <v>-1.0645041466469607E-2</v>
      </c>
      <c r="I427" s="101">
        <f t="shared" si="373"/>
        <v>-1.5157009210239991E-2</v>
      </c>
      <c r="J427">
        <v>11929.46</v>
      </c>
      <c r="K427">
        <v>11937.02</v>
      </c>
      <c r="L427" s="101">
        <f t="shared" ref="L427" si="604">+K427/J427-1</f>
        <v>6.3372524825111576E-4</v>
      </c>
      <c r="M427" s="100">
        <f t="shared" ref="M427" si="605">WEEKDAY(A427,2)</f>
        <v>4</v>
      </c>
      <c r="N427" s="50" t="s">
        <v>487</v>
      </c>
    </row>
    <row r="428" spans="1:14" x14ac:dyDescent="0.25">
      <c r="A428" s="98">
        <v>43007</v>
      </c>
      <c r="B428">
        <v>13.66</v>
      </c>
      <c r="C428" s="101">
        <f t="shared" ref="C428" si="606">B428/B427-1</f>
        <v>5.8910162002945299E-3</v>
      </c>
      <c r="D428" s="26">
        <f t="shared" ref="D428" si="607">+F427*(1+L428)</f>
        <v>13.818548632740836</v>
      </c>
      <c r="E428" s="26">
        <f>D428*(1-VLOOKUP(A428,FX!A:K,9,0))</f>
        <v>13.815711093123406</v>
      </c>
      <c r="F428">
        <v>13.802</v>
      </c>
      <c r="G428" s="101">
        <f t="shared" ref="G428" si="608">+B428/D428-1</f>
        <v>-1.1473609635470727E-2</v>
      </c>
      <c r="H428" s="101">
        <f>(+B428/(D428*(1-VLOOKUP(A428,FX!A:K,9,0)))-1)</f>
        <v>-1.1270581157484472E-2</v>
      </c>
      <c r="I428" s="101">
        <f t="shared" si="373"/>
        <v>-1.0288364005216599E-2</v>
      </c>
      <c r="J428">
        <v>11937.02</v>
      </c>
      <c r="K428">
        <v>11962.6</v>
      </c>
      <c r="L428" s="101">
        <f t="shared" ref="L428" si="609">+K428/J428-1</f>
        <v>2.1429133904442565E-3</v>
      </c>
      <c r="M428" s="100">
        <f t="shared" ref="M428" si="610">WEEKDAY(A428,2)</f>
        <v>5</v>
      </c>
    </row>
    <row r="429" spans="1:14" x14ac:dyDescent="0.25">
      <c r="A429" s="98">
        <v>43010</v>
      </c>
      <c r="B429">
        <v>13.66</v>
      </c>
      <c r="C429" s="101">
        <f t="shared" ref="C429" si="611">B429/B428-1</f>
        <v>0</v>
      </c>
      <c r="D429" s="26">
        <f t="shared" ref="D429" si="612">+F428*(1+L429)</f>
        <v>13.802</v>
      </c>
      <c r="E429" s="26">
        <f>D429*(1-VLOOKUP(A429,FX!A:K,9,0))</f>
        <v>13.811145817317394</v>
      </c>
      <c r="F429">
        <v>13.81</v>
      </c>
      <c r="G429" s="101">
        <f t="shared" ref="G429" si="613">+B429/D429-1</f>
        <v>-1.0288364005216599E-2</v>
      </c>
      <c r="H429" s="101">
        <f>(+B429/(D429*(1-VLOOKUP(A429,FX!A:K,9,0)))-1)</f>
        <v>-1.0943756536686222E-2</v>
      </c>
      <c r="I429" s="101">
        <f t="shared" si="373"/>
        <v>-1.086169442433027E-2</v>
      </c>
      <c r="J429">
        <v>11962.6</v>
      </c>
      <c r="K429">
        <v>11962.6</v>
      </c>
      <c r="L429" s="101">
        <f t="shared" ref="L429" si="614">+K429/J429-1</f>
        <v>0</v>
      </c>
      <c r="M429" s="100">
        <f t="shared" ref="M429" si="615">WEEKDAY(A429,2)</f>
        <v>1</v>
      </c>
    </row>
    <row r="430" spans="1:14" x14ac:dyDescent="0.25">
      <c r="A430" s="98">
        <v>43011</v>
      </c>
      <c r="B430">
        <v>14</v>
      </c>
      <c r="C430" s="101">
        <f t="shared" ref="C430" si="616">B430/B429-1</f>
        <v>2.4890190336749551E-2</v>
      </c>
      <c r="D430" s="26">
        <f t="shared" ref="D430" si="617">+F429*(1+L430)</f>
        <v>13.81</v>
      </c>
      <c r="E430" s="26">
        <f>D430*(1-VLOOKUP(A430,FX!A:K,9,0))</f>
        <v>13.784786982007574</v>
      </c>
      <c r="F430">
        <v>13.801</v>
      </c>
      <c r="G430" s="101">
        <f t="shared" ref="G430" si="618">+B430/D430-1</f>
        <v>1.3758146270818283E-2</v>
      </c>
      <c r="H430" s="101">
        <f>(+B430/(D430*(1-VLOOKUP(A430,FX!A:K,9,0)))-1)</f>
        <v>1.5612357178484526E-2</v>
      </c>
      <c r="I430" s="101">
        <f t="shared" si="373"/>
        <v>1.4419244982247559E-2</v>
      </c>
      <c r="J430">
        <v>11962.6</v>
      </c>
      <c r="K430">
        <v>11962.6</v>
      </c>
      <c r="L430" s="101">
        <f t="shared" ref="L430" si="619">+K430/J430-1</f>
        <v>0</v>
      </c>
      <c r="M430" s="100">
        <f t="shared" ref="M430" si="620">WEEKDAY(A430,2)</f>
        <v>2</v>
      </c>
    </row>
    <row r="431" spans="1:14" x14ac:dyDescent="0.25">
      <c r="A431" s="98">
        <v>43012</v>
      </c>
      <c r="B431">
        <v>14.06</v>
      </c>
      <c r="C431" s="101">
        <f t="shared" ref="C431" si="621">B431/B430-1</f>
        <v>4.2857142857142261E-3</v>
      </c>
      <c r="D431" s="26">
        <f t="shared" ref="D431" si="622">+F430*(1+L431)</f>
        <v>13.801</v>
      </c>
      <c r="E431" s="26">
        <f>D431*(1-VLOOKUP(A431,FX!A:K,9,0))</f>
        <v>13.87864983825629</v>
      </c>
      <c r="F431">
        <v>13.795999999999999</v>
      </c>
      <c r="G431" s="101">
        <f t="shared" ref="G431" si="623">+B431/D431-1</f>
        <v>1.8766756032171594E-2</v>
      </c>
      <c r="H431" s="101">
        <f>(+B431/(D431*(1-VLOOKUP(A431,FX!A:K,9,0)))-1)</f>
        <v>1.3066844675612588E-2</v>
      </c>
      <c r="I431" s="101">
        <f t="shared" si="373"/>
        <v>1.9135981443896943E-2</v>
      </c>
      <c r="J431">
        <v>11962.6</v>
      </c>
      <c r="K431">
        <v>11962.6</v>
      </c>
      <c r="L431" s="101">
        <f t="shared" ref="L431" si="624">+K431/J431-1</f>
        <v>0</v>
      </c>
      <c r="M431" s="100">
        <f t="shared" ref="M431" si="625">WEEKDAY(A431,2)</f>
        <v>3</v>
      </c>
    </row>
    <row r="432" spans="1:14" x14ac:dyDescent="0.25">
      <c r="A432" s="98">
        <v>43013</v>
      </c>
      <c r="B432">
        <v>14.06</v>
      </c>
      <c r="C432" s="101">
        <f t="shared" ref="C432" si="626">B432/B431-1</f>
        <v>0</v>
      </c>
      <c r="D432" s="26">
        <f t="shared" ref="D432" si="627">+F431*(1+L432)</f>
        <v>13.795999999999999</v>
      </c>
      <c r="E432" s="26">
        <f>D432*(1-VLOOKUP(A432,FX!A:K,9,0))</f>
        <v>13.778461737695348</v>
      </c>
      <c r="F432">
        <v>13.8</v>
      </c>
      <c r="G432" s="101">
        <f t="shared" ref="G432" si="628">+B432/D432-1</f>
        <v>1.9135981443896943E-2</v>
      </c>
      <c r="H432" s="101">
        <f>(+B432/(D432*(1-VLOOKUP(A432,FX!A:K,9,0)))-1)</f>
        <v>2.0433214364881991E-2</v>
      </c>
      <c r="I432" s="101">
        <f t="shared" si="373"/>
        <v>1.8840579710144967E-2</v>
      </c>
      <c r="J432">
        <v>11962.6</v>
      </c>
      <c r="K432">
        <v>11962.6</v>
      </c>
      <c r="L432" s="101">
        <f t="shared" ref="L432" si="629">+K432/J432-1</f>
        <v>0</v>
      </c>
      <c r="M432" s="100">
        <f t="shared" ref="M432" si="630">WEEKDAY(A432,2)</f>
        <v>4</v>
      </c>
      <c r="N432" s="50" t="s">
        <v>497</v>
      </c>
    </row>
    <row r="433" spans="1:14" x14ac:dyDescent="0.25">
      <c r="A433" s="98">
        <v>43014</v>
      </c>
      <c r="B433">
        <v>14.04</v>
      </c>
      <c r="C433" s="101">
        <f t="shared" ref="C433" si="631">B433/B432-1</f>
        <v>-1.4224751066856944E-3</v>
      </c>
      <c r="D433" s="26">
        <f t="shared" ref="D433" si="632">+F432*(1+L433)</f>
        <v>13.8</v>
      </c>
      <c r="E433" s="26">
        <f>D433*(1-VLOOKUP(A433,FX!A:K,9,0))</f>
        <v>13.789650546542619</v>
      </c>
      <c r="F433">
        <v>13.79</v>
      </c>
      <c r="G433" s="101">
        <f t="shared" ref="G433" si="633">+B433/D433-1</f>
        <v>1.7391304347825987E-2</v>
      </c>
      <c r="H433" s="101">
        <f>(+B433/(D433*(1-VLOOKUP(A433,FX!A:K,9,0)))-1)</f>
        <v>1.8154880184411137E-2</v>
      </c>
      <c r="I433" s="101">
        <f t="shared" si="373"/>
        <v>1.8129079042784602E-2</v>
      </c>
      <c r="J433">
        <v>11962.6</v>
      </c>
      <c r="K433">
        <v>11962.6</v>
      </c>
      <c r="L433" s="101">
        <f t="shared" ref="L433" si="634">+K433/J433-1</f>
        <v>0</v>
      </c>
      <c r="M433" s="100">
        <f t="shared" ref="M433" si="635">WEEKDAY(A433,2)</f>
        <v>5</v>
      </c>
    </row>
    <row r="434" spans="1:14" x14ac:dyDescent="0.25">
      <c r="A434" s="98">
        <v>43017</v>
      </c>
      <c r="B434">
        <v>13.9</v>
      </c>
      <c r="C434" s="101">
        <f t="shared" ref="C434" si="636">B434/B433-1</f>
        <v>-9.9715099715098621E-3</v>
      </c>
      <c r="D434" s="26">
        <f t="shared" ref="D434" si="637">+F433*(1+L434)</f>
        <v>13.959570912677846</v>
      </c>
      <c r="E434" s="26">
        <f>D434*(1-VLOOKUP(A434,FX!A:K,9,0))</f>
        <v>14.022640697777193</v>
      </c>
      <c r="F434">
        <v>13.929</v>
      </c>
      <c r="G434" s="101">
        <f t="shared" ref="G434" si="638">+B434/D434-1</f>
        <v>-4.2673885215013252E-3</v>
      </c>
      <c r="H434" s="101">
        <f>(+B434/(D434*(1-VLOOKUP(A434,FX!A:K,9,0)))-1)</f>
        <v>-8.7459060258624488E-3</v>
      </c>
      <c r="I434" s="101">
        <f t="shared" si="373"/>
        <v>-2.0819872209060231E-3</v>
      </c>
      <c r="J434">
        <v>11962.6</v>
      </c>
      <c r="K434">
        <v>12109.7</v>
      </c>
      <c r="L434" s="101">
        <f t="shared" ref="L434" si="639">+K434/J434-1</f>
        <v>1.2296657917175269E-2</v>
      </c>
      <c r="M434" s="100">
        <f t="shared" ref="M434" si="640">WEEKDAY(A434,2)</f>
        <v>1</v>
      </c>
    </row>
    <row r="435" spans="1:14" x14ac:dyDescent="0.25">
      <c r="A435" s="98">
        <v>43018</v>
      </c>
      <c r="B435">
        <v>14</v>
      </c>
      <c r="C435" s="101">
        <f t="shared" ref="C435" si="641">B435/B434-1</f>
        <v>7.194244604316502E-3</v>
      </c>
      <c r="D435" s="26">
        <f t="shared" ref="D435" si="642">+F434*(1+L435)</f>
        <v>13.96901667341057</v>
      </c>
      <c r="E435" s="26">
        <f>D435*(1-VLOOKUP(A435,FX!A:K,9,0))</f>
        <v>14.058795823739679</v>
      </c>
      <c r="F435">
        <v>14.013999999999999</v>
      </c>
      <c r="G435" s="101">
        <f t="shared" ref="G435" si="643">+B435/D435-1</f>
        <v>2.2180034081000777E-3</v>
      </c>
      <c r="H435" s="101">
        <f>(+B435/(D435*(1-VLOOKUP(A435,FX!A:K,9,0)))-1)</f>
        <v>-4.1821379637931866E-3</v>
      </c>
      <c r="I435" s="101">
        <f t="shared" si="373"/>
        <v>-9.9900099900096517E-4</v>
      </c>
      <c r="J435">
        <v>12109.7</v>
      </c>
      <c r="K435">
        <v>12144.49</v>
      </c>
      <c r="L435" s="101">
        <f t="shared" ref="L435" si="644">+K435/J435-1</f>
        <v>2.8729035401371394E-3</v>
      </c>
      <c r="M435" s="100">
        <f t="shared" ref="M435" si="645">WEEKDAY(A435,2)</f>
        <v>2</v>
      </c>
    </row>
    <row r="436" spans="1:14" x14ac:dyDescent="0.25">
      <c r="A436" s="98">
        <v>43019</v>
      </c>
      <c r="B436">
        <v>14.06</v>
      </c>
      <c r="C436" s="101">
        <f t="shared" ref="C436" si="646">B436/B435-1</f>
        <v>4.2857142857142261E-3</v>
      </c>
      <c r="D436" s="26">
        <f t="shared" ref="D436" si="647">+F435*(1+L436)</f>
        <v>14.093194829918753</v>
      </c>
      <c r="E436" s="26">
        <f>D436*(1-VLOOKUP(A436,FX!A:K,9,0))</f>
        <v>14.111498232329343</v>
      </c>
      <c r="F436">
        <v>14.182</v>
      </c>
      <c r="G436" s="101">
        <f t="shared" ref="G436" si="648">+B436/D436-1</f>
        <v>-2.3553800482685183E-3</v>
      </c>
      <c r="H436" s="101">
        <f>(+B436/(D436*(1-VLOOKUP(A436,FX!A:K,9,0)))-1)</f>
        <v>-3.6493809148741008E-3</v>
      </c>
      <c r="I436" s="101">
        <f t="shared" si="373"/>
        <v>-8.6024538146947105E-3</v>
      </c>
      <c r="J436">
        <v>12144.49</v>
      </c>
      <c r="K436">
        <v>12213.12</v>
      </c>
      <c r="L436" s="101">
        <f t="shared" ref="L436" si="649">+K436/J436-1</f>
        <v>5.6511224431821105E-3</v>
      </c>
      <c r="M436" s="100">
        <f t="shared" ref="M436" si="650">WEEKDAY(A436,2)</f>
        <v>3</v>
      </c>
      <c r="N436" s="50" t="s">
        <v>517</v>
      </c>
    </row>
    <row r="437" spans="1:14" x14ac:dyDescent="0.25">
      <c r="A437" s="98">
        <v>43020</v>
      </c>
      <c r="B437">
        <v>14.12</v>
      </c>
      <c r="C437" s="101">
        <f t="shared" ref="C437" si="651">B437/B436-1</f>
        <v>4.2674253200567502E-3</v>
      </c>
      <c r="D437" s="26">
        <f t="shared" ref="D437" si="652">+F436*(1+L437)</f>
        <v>14.243892505764293</v>
      </c>
      <c r="E437" s="26">
        <f>D437*(1-VLOOKUP(A437,FX!A:K,9,0))</f>
        <v>14.239982848892696</v>
      </c>
      <c r="F437">
        <v>14.24</v>
      </c>
      <c r="G437" s="101">
        <f t="shared" ref="G437" si="653">+B437/D437-1</f>
        <v>-8.6979388333741081E-3</v>
      </c>
      <c r="H437" s="101">
        <f>(+B437/(D437*(1-VLOOKUP(A437,FX!A:K,9,0)))-1)</f>
        <v>-8.425772008709087E-3</v>
      </c>
      <c r="I437" s="101">
        <f t="shared" si="373"/>
        <v>-8.4269662921349076E-3</v>
      </c>
      <c r="J437">
        <v>12213.12</v>
      </c>
      <c r="K437">
        <v>12266.42</v>
      </c>
      <c r="L437" s="101">
        <f t="shared" ref="L437" si="654">+K437/J437-1</f>
        <v>4.364159199287343E-3</v>
      </c>
      <c r="M437" s="100">
        <f t="shared" ref="M437" si="655">WEEKDAY(A437,2)</f>
        <v>4</v>
      </c>
      <c r="N437" s="50" t="s">
        <v>518</v>
      </c>
    </row>
    <row r="438" spans="1:14" x14ac:dyDescent="0.25">
      <c r="A438" s="98">
        <v>43021</v>
      </c>
      <c r="B438">
        <v>14.14</v>
      </c>
      <c r="C438" s="101">
        <f t="shared" ref="C438" si="656">B438/B437-1</f>
        <v>1.4164305949009304E-3</v>
      </c>
      <c r="D438" s="26">
        <f t="shared" ref="D438" si="657">+F437*(1+L438)</f>
        <v>14.2530136095128</v>
      </c>
      <c r="E438" s="26">
        <f>D438*(1-VLOOKUP(A438,FX!A:K,9,0))</f>
        <v>14.267323680306403</v>
      </c>
      <c r="F438">
        <v>14.257</v>
      </c>
      <c r="G438" s="101">
        <f t="shared" ref="G438" si="658">+B438/D438-1</f>
        <v>-7.9291027574247552E-3</v>
      </c>
      <c r="H438" s="101">
        <f>(+B438/(D438*(1-VLOOKUP(A438,FX!A:K,9,0)))-1)</f>
        <v>-8.9241460528544092E-3</v>
      </c>
      <c r="I438" s="101">
        <f t="shared" si="373"/>
        <v>-8.2064950550606586E-3</v>
      </c>
      <c r="J438">
        <v>12266.42</v>
      </c>
      <c r="K438">
        <v>12277.63</v>
      </c>
      <c r="L438" s="101">
        <f t="shared" ref="L438" si="659">+K438/J438-1</f>
        <v>9.1387707252810202E-4</v>
      </c>
      <c r="M438" s="100">
        <f t="shared" ref="M438" si="660">WEEKDAY(A438,2)</f>
        <v>5</v>
      </c>
    </row>
    <row r="439" spans="1:14" x14ac:dyDescent="0.25">
      <c r="A439" s="98">
        <v>43024</v>
      </c>
    </row>
    <row r="440" spans="1:14" x14ac:dyDescent="0.25">
      <c r="A440" s="98">
        <v>43025</v>
      </c>
    </row>
    <row r="441" spans="1:14" x14ac:dyDescent="0.25">
      <c r="A441" s="98">
        <v>43026</v>
      </c>
    </row>
    <row r="442" spans="1:14" x14ac:dyDescent="0.25">
      <c r="A442" s="98">
        <v>43027</v>
      </c>
    </row>
    <row r="443" spans="1:14" x14ac:dyDescent="0.25">
      <c r="A443" s="98">
        <v>43028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42"/>
  <sheetViews>
    <sheetView zoomScale="115" zoomScaleNormal="115" workbookViewId="0">
      <pane xSplit="1" ySplit="2" topLeftCell="B423" activePane="bottomRight" state="frozen"/>
      <selection pane="topRight" activeCell="B1" sqref="B1"/>
      <selection pane="bottomLeft" activeCell="A3" sqref="A3"/>
      <selection pane="bottomRight" activeCell="B438" sqref="B438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1796875" bestFit="1" customWidth="1" collapsed="1"/>
    <col min="5" max="5" width="17.17968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81640625" bestFit="1" customWidth="1" collapsed="1"/>
    <col min="12" max="12" width="13.90625" bestFit="1" customWidth="1" collapsed="1"/>
    <col min="14" max="14" width="79.36328125" style="50" bestFit="1" customWidth="1" collapsed="1"/>
  </cols>
  <sheetData>
    <row r="1" spans="1:14" x14ac:dyDescent="0.25">
      <c r="J1" t="s">
        <v>229</v>
      </c>
    </row>
    <row r="2" spans="1:14" x14ac:dyDescent="0.25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 x14ac:dyDescent="0.25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 x14ac:dyDescent="0.25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 x14ac:dyDescent="0.25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 x14ac:dyDescent="0.25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 x14ac:dyDescent="0.25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 x14ac:dyDescent="0.25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 x14ac:dyDescent="0.25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 x14ac:dyDescent="0.25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 x14ac:dyDescent="0.25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 x14ac:dyDescent="0.25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 x14ac:dyDescent="0.25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 x14ac:dyDescent="0.25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 x14ac:dyDescent="0.25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 x14ac:dyDescent="0.25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 x14ac:dyDescent="0.25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 x14ac:dyDescent="0.25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 x14ac:dyDescent="0.25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 x14ac:dyDescent="0.25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 x14ac:dyDescent="0.25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 x14ac:dyDescent="0.25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 x14ac:dyDescent="0.25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 x14ac:dyDescent="0.25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 x14ac:dyDescent="0.25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 x14ac:dyDescent="0.25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 x14ac:dyDescent="0.25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 x14ac:dyDescent="0.25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 x14ac:dyDescent="0.25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 x14ac:dyDescent="0.25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 x14ac:dyDescent="0.25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 x14ac:dyDescent="0.25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 x14ac:dyDescent="0.25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 x14ac:dyDescent="0.25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 x14ac:dyDescent="0.25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 x14ac:dyDescent="0.25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 x14ac:dyDescent="0.25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 x14ac:dyDescent="0.25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 x14ac:dyDescent="0.25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 x14ac:dyDescent="0.25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 x14ac:dyDescent="0.25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 x14ac:dyDescent="0.25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 x14ac:dyDescent="0.25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 x14ac:dyDescent="0.25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 x14ac:dyDescent="0.25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 x14ac:dyDescent="0.25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 x14ac:dyDescent="0.25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 x14ac:dyDescent="0.25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 x14ac:dyDescent="0.25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 x14ac:dyDescent="0.25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 x14ac:dyDescent="0.25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 x14ac:dyDescent="0.25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 x14ac:dyDescent="0.25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 x14ac:dyDescent="0.25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 x14ac:dyDescent="0.25">
      <c r="A55" s="1">
        <v>42480</v>
      </c>
      <c r="B55">
        <v>11.24</v>
      </c>
      <c r="M55">
        <f t="shared" si="5"/>
        <v>3</v>
      </c>
    </row>
    <row r="56" spans="1:13" x14ac:dyDescent="0.25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 x14ac:dyDescent="0.25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 x14ac:dyDescent="0.25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 x14ac:dyDescent="0.25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 x14ac:dyDescent="0.25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 x14ac:dyDescent="0.25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 x14ac:dyDescent="0.25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 x14ac:dyDescent="0.25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 x14ac:dyDescent="0.25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 x14ac:dyDescent="0.25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 x14ac:dyDescent="0.25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 x14ac:dyDescent="0.25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 x14ac:dyDescent="0.25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 x14ac:dyDescent="0.25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 x14ac:dyDescent="0.25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 x14ac:dyDescent="0.25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 x14ac:dyDescent="0.25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 x14ac:dyDescent="0.25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 x14ac:dyDescent="0.25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 x14ac:dyDescent="0.25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 x14ac:dyDescent="0.25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 x14ac:dyDescent="0.25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 x14ac:dyDescent="0.25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 x14ac:dyDescent="0.25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 x14ac:dyDescent="0.25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 x14ac:dyDescent="0.25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 x14ac:dyDescent="0.25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 x14ac:dyDescent="0.25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 x14ac:dyDescent="0.25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 x14ac:dyDescent="0.25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 x14ac:dyDescent="0.25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 x14ac:dyDescent="0.25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 x14ac:dyDescent="0.25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 x14ac:dyDescent="0.25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 x14ac:dyDescent="0.25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 x14ac:dyDescent="0.25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 x14ac:dyDescent="0.25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 x14ac:dyDescent="0.25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 x14ac:dyDescent="0.25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 x14ac:dyDescent="0.25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 x14ac:dyDescent="0.25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 x14ac:dyDescent="0.25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 x14ac:dyDescent="0.25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 x14ac:dyDescent="0.25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 x14ac:dyDescent="0.25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 x14ac:dyDescent="0.25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 x14ac:dyDescent="0.25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 x14ac:dyDescent="0.25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 x14ac:dyDescent="0.25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 x14ac:dyDescent="0.25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 x14ac:dyDescent="0.25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 x14ac:dyDescent="0.25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 x14ac:dyDescent="0.25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 x14ac:dyDescent="0.25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 x14ac:dyDescent="0.25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 x14ac:dyDescent="0.25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 x14ac:dyDescent="0.25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 x14ac:dyDescent="0.25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 x14ac:dyDescent="0.25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 x14ac:dyDescent="0.25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 x14ac:dyDescent="0.25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 x14ac:dyDescent="0.25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 x14ac:dyDescent="0.25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 x14ac:dyDescent="0.25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 x14ac:dyDescent="0.25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 x14ac:dyDescent="0.25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 x14ac:dyDescent="0.25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 x14ac:dyDescent="0.25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 x14ac:dyDescent="0.25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 x14ac:dyDescent="0.25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 x14ac:dyDescent="0.25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 x14ac:dyDescent="0.25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 x14ac:dyDescent="0.25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 x14ac:dyDescent="0.25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 x14ac:dyDescent="0.25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 x14ac:dyDescent="0.25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 x14ac:dyDescent="0.25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 x14ac:dyDescent="0.25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 x14ac:dyDescent="0.25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 x14ac:dyDescent="0.25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 x14ac:dyDescent="0.25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 x14ac:dyDescent="0.25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 x14ac:dyDescent="0.25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 x14ac:dyDescent="0.25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 x14ac:dyDescent="0.25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 x14ac:dyDescent="0.25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 x14ac:dyDescent="0.25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 x14ac:dyDescent="0.25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 x14ac:dyDescent="0.25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 x14ac:dyDescent="0.25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 x14ac:dyDescent="0.25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 x14ac:dyDescent="0.25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 x14ac:dyDescent="0.25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 x14ac:dyDescent="0.25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 x14ac:dyDescent="0.25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 x14ac:dyDescent="0.25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 x14ac:dyDescent="0.25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 x14ac:dyDescent="0.25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 x14ac:dyDescent="0.25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 x14ac:dyDescent="0.25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 x14ac:dyDescent="0.25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 x14ac:dyDescent="0.25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 x14ac:dyDescent="0.25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 x14ac:dyDescent="0.25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 x14ac:dyDescent="0.25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 x14ac:dyDescent="0.25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 x14ac:dyDescent="0.25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 x14ac:dyDescent="0.25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 x14ac:dyDescent="0.25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 x14ac:dyDescent="0.25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 x14ac:dyDescent="0.25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 x14ac:dyDescent="0.25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 x14ac:dyDescent="0.25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 x14ac:dyDescent="0.25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 x14ac:dyDescent="0.25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 x14ac:dyDescent="0.25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 x14ac:dyDescent="0.25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 x14ac:dyDescent="0.25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 x14ac:dyDescent="0.25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 x14ac:dyDescent="0.25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 x14ac:dyDescent="0.25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 x14ac:dyDescent="0.25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 x14ac:dyDescent="0.25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 x14ac:dyDescent="0.25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 x14ac:dyDescent="0.25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 x14ac:dyDescent="0.25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 x14ac:dyDescent="0.25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 x14ac:dyDescent="0.25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 x14ac:dyDescent="0.25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 x14ac:dyDescent="0.25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 x14ac:dyDescent="0.25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 x14ac:dyDescent="0.25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 x14ac:dyDescent="0.25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 x14ac:dyDescent="0.25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 x14ac:dyDescent="0.25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 x14ac:dyDescent="0.25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 x14ac:dyDescent="0.25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 x14ac:dyDescent="0.25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 x14ac:dyDescent="0.25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 x14ac:dyDescent="0.25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 x14ac:dyDescent="0.25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 x14ac:dyDescent="0.25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 x14ac:dyDescent="0.25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 x14ac:dyDescent="0.25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 x14ac:dyDescent="0.25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 x14ac:dyDescent="0.25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 x14ac:dyDescent="0.25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 x14ac:dyDescent="0.25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 x14ac:dyDescent="0.25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 x14ac:dyDescent="0.25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 x14ac:dyDescent="0.25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 x14ac:dyDescent="0.25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 x14ac:dyDescent="0.25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 x14ac:dyDescent="0.25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 x14ac:dyDescent="0.25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 x14ac:dyDescent="0.25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 x14ac:dyDescent="0.25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 x14ac:dyDescent="0.25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 x14ac:dyDescent="0.25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 x14ac:dyDescent="0.25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 x14ac:dyDescent="0.25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 x14ac:dyDescent="0.25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 x14ac:dyDescent="0.25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 x14ac:dyDescent="0.25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 x14ac:dyDescent="0.25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 x14ac:dyDescent="0.25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 x14ac:dyDescent="0.25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 x14ac:dyDescent="0.25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 x14ac:dyDescent="0.25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 x14ac:dyDescent="0.25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 x14ac:dyDescent="0.25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 x14ac:dyDescent="0.25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 x14ac:dyDescent="0.25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 x14ac:dyDescent="0.25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 x14ac:dyDescent="0.25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 x14ac:dyDescent="0.25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 x14ac:dyDescent="0.25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 x14ac:dyDescent="0.25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 x14ac:dyDescent="0.25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 x14ac:dyDescent="0.25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 x14ac:dyDescent="0.25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 x14ac:dyDescent="0.25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 x14ac:dyDescent="0.25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 x14ac:dyDescent="0.25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 x14ac:dyDescent="0.25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 x14ac:dyDescent="0.25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 x14ac:dyDescent="0.25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 x14ac:dyDescent="0.25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 x14ac:dyDescent="0.25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 x14ac:dyDescent="0.25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 x14ac:dyDescent="0.25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 x14ac:dyDescent="0.25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 x14ac:dyDescent="0.25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8" x14ac:dyDescent="0.25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 x14ac:dyDescent="0.25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 x14ac:dyDescent="0.25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 x14ac:dyDescent="0.25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 x14ac:dyDescent="0.25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 x14ac:dyDescent="0.25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 x14ac:dyDescent="0.25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8" x14ac:dyDescent="0.25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 x14ac:dyDescent="0.25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 x14ac:dyDescent="0.25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 x14ac:dyDescent="0.25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 x14ac:dyDescent="0.25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 x14ac:dyDescent="0.25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 x14ac:dyDescent="0.25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 x14ac:dyDescent="0.25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 x14ac:dyDescent="0.25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 x14ac:dyDescent="0.25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 x14ac:dyDescent="0.25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 x14ac:dyDescent="0.25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 x14ac:dyDescent="0.25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 x14ac:dyDescent="0.25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 x14ac:dyDescent="0.25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 x14ac:dyDescent="0.25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 x14ac:dyDescent="0.25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 x14ac:dyDescent="0.25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 x14ac:dyDescent="0.25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 x14ac:dyDescent="0.25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 x14ac:dyDescent="0.25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 x14ac:dyDescent="0.25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 x14ac:dyDescent="0.25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 x14ac:dyDescent="0.25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 x14ac:dyDescent="0.25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 x14ac:dyDescent="0.25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 x14ac:dyDescent="0.25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 x14ac:dyDescent="0.25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 x14ac:dyDescent="0.25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 x14ac:dyDescent="0.25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 x14ac:dyDescent="0.25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 x14ac:dyDescent="0.25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 x14ac:dyDescent="0.25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 x14ac:dyDescent="0.25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 x14ac:dyDescent="0.25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 x14ac:dyDescent="0.25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 x14ac:dyDescent="0.25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 x14ac:dyDescent="0.25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 x14ac:dyDescent="0.25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 x14ac:dyDescent="0.25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 x14ac:dyDescent="0.25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 x14ac:dyDescent="0.25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 x14ac:dyDescent="0.25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 x14ac:dyDescent="0.25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 x14ac:dyDescent="0.25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 x14ac:dyDescent="0.25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 x14ac:dyDescent="0.25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 x14ac:dyDescent="0.25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 x14ac:dyDescent="0.25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 x14ac:dyDescent="0.25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 x14ac:dyDescent="0.25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 x14ac:dyDescent="0.25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 x14ac:dyDescent="0.25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 x14ac:dyDescent="0.25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 x14ac:dyDescent="0.25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 x14ac:dyDescent="0.25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 x14ac:dyDescent="0.25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 x14ac:dyDescent="0.25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 x14ac:dyDescent="0.25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 x14ac:dyDescent="0.25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 x14ac:dyDescent="0.25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 x14ac:dyDescent="0.25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 x14ac:dyDescent="0.25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 x14ac:dyDescent="0.25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 x14ac:dyDescent="0.25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 x14ac:dyDescent="0.25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 x14ac:dyDescent="0.25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 x14ac:dyDescent="0.25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 x14ac:dyDescent="0.25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 x14ac:dyDescent="0.25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 x14ac:dyDescent="0.25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 x14ac:dyDescent="0.25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 x14ac:dyDescent="0.25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 x14ac:dyDescent="0.25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 x14ac:dyDescent="0.25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 x14ac:dyDescent="0.25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 x14ac:dyDescent="0.25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 x14ac:dyDescent="0.25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 x14ac:dyDescent="0.25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 x14ac:dyDescent="0.25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 x14ac:dyDescent="0.25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 x14ac:dyDescent="0.25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 x14ac:dyDescent="0.25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 x14ac:dyDescent="0.25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 x14ac:dyDescent="0.25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 x14ac:dyDescent="0.25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 x14ac:dyDescent="0.25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376</v>
      </c>
    </row>
    <row r="343" spans="1:14" x14ac:dyDescent="0.25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 x14ac:dyDescent="0.25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 x14ac:dyDescent="0.25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 x14ac:dyDescent="0.25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 x14ac:dyDescent="0.25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 x14ac:dyDescent="0.25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 x14ac:dyDescent="0.25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 x14ac:dyDescent="0.25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 x14ac:dyDescent="0.25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 x14ac:dyDescent="0.25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 x14ac:dyDescent="0.25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 x14ac:dyDescent="0.25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 x14ac:dyDescent="0.25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 x14ac:dyDescent="0.25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437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 x14ac:dyDescent="0.25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 x14ac:dyDescent="0.25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 x14ac:dyDescent="0.25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 x14ac:dyDescent="0.25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 x14ac:dyDescent="0.25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 x14ac:dyDescent="0.25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408</v>
      </c>
    </row>
    <row r="363" spans="1:14" x14ac:dyDescent="0.25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 x14ac:dyDescent="0.25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 x14ac:dyDescent="0.25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 x14ac:dyDescent="0.25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 x14ac:dyDescent="0.25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407</v>
      </c>
    </row>
    <row r="368" spans="1:14" x14ac:dyDescent="0.25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 x14ac:dyDescent="0.25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 x14ac:dyDescent="0.25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 x14ac:dyDescent="0.25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 x14ac:dyDescent="0.25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406</v>
      </c>
    </row>
    <row r="373" spans="1:14" x14ac:dyDescent="0.25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 x14ac:dyDescent="0.25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 x14ac:dyDescent="0.25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416</v>
      </c>
    </row>
    <row r="376" spans="1:14" x14ac:dyDescent="0.25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 x14ac:dyDescent="0.25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 x14ac:dyDescent="0.25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 x14ac:dyDescent="0.25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 x14ac:dyDescent="0.25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 x14ac:dyDescent="0.25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 x14ac:dyDescent="0.25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 x14ac:dyDescent="0.25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424</v>
      </c>
    </row>
    <row r="384" spans="1:14" x14ac:dyDescent="0.25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4" x14ac:dyDescent="0.25">
      <c r="A385" s="1">
        <v>42949</v>
      </c>
      <c r="B385">
        <v>13.92</v>
      </c>
      <c r="C385" s="25">
        <f t="shared" ref="C385" si="433">B385/B384-1</f>
        <v>1.4388489208632116E-3</v>
      </c>
      <c r="D385" s="26">
        <f t="shared" ref="D385" si="434">+F384*(1+L385)</f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435">+B385/D385-1</f>
        <v>-3.7592790774887419E-3</v>
      </c>
      <c r="H385" s="25">
        <f>(+B385/(D385*(1-VLOOKUP(A385,FX!A:K,9,0)))-1)</f>
        <v>-2.6445078277498313E-3</v>
      </c>
      <c r="I385" s="25">
        <f t="shared" si="292"/>
        <v>1.2227576781989047E-3</v>
      </c>
      <c r="J385">
        <v>11982.42</v>
      </c>
      <c r="K385">
        <v>11970.62</v>
      </c>
      <c r="L385" s="25">
        <f t="shared" ref="L385" si="436">+K385/J385-1</f>
        <v>-9.847760302175157E-4</v>
      </c>
      <c r="M385">
        <f t="shared" ref="M385" si="437">WEEKDAY(A385,2)</f>
        <v>3</v>
      </c>
    </row>
    <row r="386" spans="1:14" x14ac:dyDescent="0.25">
      <c r="A386" s="1">
        <v>42950</v>
      </c>
      <c r="B386">
        <v>13.74</v>
      </c>
      <c r="C386" s="25">
        <f t="shared" ref="C386" si="438">B386/B385-1</f>
        <v>-1.2931034482758563E-2</v>
      </c>
      <c r="D386" s="26">
        <f t="shared" ref="D386" si="439">+F385*(1+L386)</f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440">+B386/D386-1</f>
        <v>2.2455023945653352E-3</v>
      </c>
      <c r="H386" s="25">
        <f>(+B386/(D386*(1-VLOOKUP(A386,FX!A:K,9,0)))-1)</f>
        <v>1.8971733017389969E-3</v>
      </c>
      <c r="I386" s="25">
        <f t="shared" si="292"/>
        <v>1.8739563812955051E-3</v>
      </c>
      <c r="J386">
        <v>11970.62</v>
      </c>
      <c r="K386">
        <v>11803.77</v>
      </c>
      <c r="L386" s="25">
        <f t="shared" ref="L386" si="441">+K386/J386-1</f>
        <v>-1.3938292252197448E-2</v>
      </c>
      <c r="M386">
        <f t="shared" ref="M386" si="442">WEEKDAY(A386,2)</f>
        <v>4</v>
      </c>
    </row>
    <row r="387" spans="1:14" ht="28" x14ac:dyDescent="0.25">
      <c r="A387" s="1">
        <v>42951</v>
      </c>
      <c r="B387">
        <v>13.7</v>
      </c>
      <c r="C387" s="25">
        <f t="shared" ref="C387" si="443">B387/B386-1</f>
        <v>-2.9112081513829047E-3</v>
      </c>
      <c r="D387" s="26">
        <f t="shared" ref="D387" si="444">+F386*(1+L387)</f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445">+B387/D387-1</f>
        <v>5.3803024017811119E-3</v>
      </c>
      <c r="H387" s="25">
        <f>(+B387/(D387*(1-VLOOKUP(A387,FX!A:K,9,0)))-1)</f>
        <v>4.4626456131591219E-3</v>
      </c>
      <c r="I387" s="25">
        <f t="shared" si="292"/>
        <v>4.7818816557632093E-3</v>
      </c>
      <c r="J387">
        <v>11803.77</v>
      </c>
      <c r="K387">
        <v>11728.36</v>
      </c>
      <c r="L387" s="25">
        <f t="shared" ref="L387" si="446">+K387/J387-1</f>
        <v>-6.3886368507688474E-3</v>
      </c>
      <c r="M387">
        <f t="shared" ref="M387" si="447">WEEKDAY(A387,2)</f>
        <v>5</v>
      </c>
      <c r="N387" s="50" t="s">
        <v>430</v>
      </c>
    </row>
    <row r="388" spans="1:14" x14ac:dyDescent="0.25">
      <c r="A388" s="1">
        <v>42954</v>
      </c>
      <c r="B388">
        <v>13.72</v>
      </c>
      <c r="C388" s="25">
        <f t="shared" ref="C388" si="448">B388/B387-1</f>
        <v>1.4598540145986938E-3</v>
      </c>
      <c r="D388" s="26">
        <f t="shared" ref="D388" si="449">+F387*(1+L388)</f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450">+B388/D388-1</f>
        <v>2.3813594028148088E-3</v>
      </c>
      <c r="H388" s="25">
        <f>(+B388/(D388*(1-VLOOKUP(A388,FX!A:K,9,0)))-1)</f>
        <v>3.4658487894920764E-3</v>
      </c>
      <c r="I388" s="25">
        <f t="shared" si="292"/>
        <v>2.7114135161405706E-3</v>
      </c>
      <c r="J388">
        <v>11728.36</v>
      </c>
      <c r="K388">
        <v>11773.61</v>
      </c>
      <c r="L388" s="25">
        <f t="shared" ref="L388" si="451">+K388/J388-1</f>
        <v>3.8581694286328183E-3</v>
      </c>
      <c r="M388">
        <f t="shared" ref="M388" si="452">WEEKDAY(A388,2)</f>
        <v>1</v>
      </c>
    </row>
    <row r="389" spans="1:14" x14ac:dyDescent="0.25">
      <c r="A389" s="1">
        <v>42955</v>
      </c>
      <c r="B389">
        <v>13.72</v>
      </c>
      <c r="C389" s="25">
        <f t="shared" ref="C389" si="453">B389/B388-1</f>
        <v>0</v>
      </c>
      <c r="D389" s="26">
        <f t="shared" ref="D389" si="454">+F388*(1+L389)</f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455">+B389/D389-1</f>
        <v>3.9879718477451309E-3</v>
      </c>
      <c r="H389" s="25">
        <f>(+B389/(D389*(1-VLOOKUP(A389,FX!A:K,9,0)))-1)</f>
        <v>1.9800611751752406E-4</v>
      </c>
      <c r="I389" s="25">
        <f t="shared" si="292"/>
        <v>5.1046452271585885E-4</v>
      </c>
      <c r="J389">
        <v>11773.61</v>
      </c>
      <c r="K389">
        <v>11758.64</v>
      </c>
      <c r="L389" s="25">
        <f t="shared" ref="L389" si="456">+K389/J389-1</f>
        <v>-1.2714876745536507E-3</v>
      </c>
      <c r="M389">
        <f t="shared" ref="M389" si="457">WEEKDAY(A389,2)</f>
        <v>2</v>
      </c>
    </row>
    <row r="390" spans="1:14" x14ac:dyDescent="0.25">
      <c r="A390" s="1">
        <v>42956</v>
      </c>
      <c r="B390">
        <v>13.64</v>
      </c>
      <c r="C390" s="25">
        <f t="shared" ref="C390" si="458">B390/B389-1</f>
        <v>-5.8309037900874383E-3</v>
      </c>
      <c r="D390" s="26">
        <f t="shared" ref="D390" si="459">+F389*(1+L390)</f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460">+B390/D390-1</f>
        <v>3.5870035790330768E-4</v>
      </c>
      <c r="H390" s="25">
        <f>(+B390/(D390*(1-VLOOKUP(A390,FX!A:K,9,0)))-1)</f>
        <v>-5.0774876731096708E-4</v>
      </c>
      <c r="I390" s="25">
        <f t="shared" si="292"/>
        <v>-1.0399730485857184E-3</v>
      </c>
      <c r="J390">
        <v>11758.64</v>
      </c>
      <c r="K390">
        <v>11691.85</v>
      </c>
      <c r="L390" s="25">
        <f t="shared" ref="L390" si="461">+K390/J390-1</f>
        <v>-5.6800786485511345E-3</v>
      </c>
      <c r="M390">
        <f t="shared" ref="M390" si="462">WEEKDAY(A390,2)</f>
        <v>3</v>
      </c>
    </row>
    <row r="391" spans="1:14" x14ac:dyDescent="0.25">
      <c r="A391" s="1">
        <v>42957</v>
      </c>
      <c r="B391">
        <v>13.56</v>
      </c>
      <c r="C391" s="25">
        <f t="shared" ref="C391" si="463">B391/B390-1</f>
        <v>-5.8651026392961825E-3</v>
      </c>
      <c r="D391" s="26">
        <f t="shared" ref="D391" si="464">+F390*(1+L391)</f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465">+B391/D391-1</f>
        <v>-2.9163895847815757E-3</v>
      </c>
      <c r="H391" s="25">
        <f>(+B391/(D391*(1-VLOOKUP(A391,FX!A:K,9,0)))-1)</f>
        <v>-5.8293116962704339E-3</v>
      </c>
      <c r="I391" s="25">
        <f t="shared" si="292"/>
        <v>-5.1941192006338399E-3</v>
      </c>
      <c r="J391">
        <v>11691.85</v>
      </c>
      <c r="K391">
        <v>11645.15</v>
      </c>
      <c r="L391" s="25">
        <f t="shared" ref="L391" si="466">+K391/J391-1</f>
        <v>-3.9942353006582332E-3</v>
      </c>
      <c r="M391">
        <f t="shared" ref="M391" si="467">WEEKDAY(A391,2)</f>
        <v>4</v>
      </c>
    </row>
    <row r="392" spans="1:14" x14ac:dyDescent="0.25">
      <c r="A392" s="1">
        <v>42958</v>
      </c>
      <c r="B392">
        <v>13.28</v>
      </c>
      <c r="C392" s="25">
        <f t="shared" ref="C392" si="468">B392/B391-1</f>
        <v>-2.0648967551622488E-2</v>
      </c>
      <c r="D392" s="26">
        <f t="shared" ref="D392" si="469">+F391*(1+L392)</f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470">+B392/D392-1</f>
        <v>-1.0461705837096602E-2</v>
      </c>
      <c r="H392" s="25">
        <f>(+B392/(D392*(1-VLOOKUP(A392,FX!A:K,9,0)))-1)</f>
        <v>-8.766240079657539E-3</v>
      </c>
      <c r="I392" s="25">
        <f t="shared" si="292"/>
        <v>-9.7681008127656899E-3</v>
      </c>
      <c r="J392">
        <v>11645.15</v>
      </c>
      <c r="K392">
        <v>11465.4</v>
      </c>
      <c r="L392" s="25">
        <f t="shared" ref="L392" si="471">+K392/J392-1</f>
        <v>-1.5435610533140354E-2</v>
      </c>
      <c r="M392">
        <f t="shared" ref="M392" si="472">WEEKDAY(A392,2)</f>
        <v>5</v>
      </c>
    </row>
    <row r="393" spans="1:14" x14ac:dyDescent="0.25">
      <c r="A393" s="1">
        <v>42961</v>
      </c>
      <c r="B393">
        <v>13.46</v>
      </c>
      <c r="C393" s="25">
        <f t="shared" ref="C393" si="473">B393/B392-1</f>
        <v>1.3554216867470048E-2</v>
      </c>
      <c r="D393" s="26">
        <f t="shared" ref="D393" si="474">+F392*(1+L393)</f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475">+B393/D393-1</f>
        <v>-4.4019660539413863E-3</v>
      </c>
      <c r="H393" s="25">
        <f>(+B393/(D393*(1-VLOOKUP(A393,FX!A:K,9,0)))-1)</f>
        <v>-5.6131673324599785E-3</v>
      </c>
      <c r="I393" s="25">
        <f t="shared" si="292"/>
        <v>-5.9891737008070933E-3</v>
      </c>
      <c r="J393">
        <v>11465.4</v>
      </c>
      <c r="K393">
        <v>11558.17</v>
      </c>
      <c r="L393" s="25">
        <f t="shared" ref="L393" si="476">+K393/J393-1</f>
        <v>8.0913007832261741E-3</v>
      </c>
      <c r="M393">
        <f t="shared" ref="M393" si="477">WEEKDAY(A393,2)</f>
        <v>1</v>
      </c>
    </row>
    <row r="394" spans="1:14" x14ac:dyDescent="0.25">
      <c r="A394" s="1">
        <v>42962</v>
      </c>
      <c r="B394">
        <v>13.56</v>
      </c>
      <c r="C394" s="25">
        <f t="shared" ref="C394" si="478">B394/B393-1</f>
        <v>7.429420505200568E-3</v>
      </c>
      <c r="D394" s="26">
        <f t="shared" ref="D394" si="479">+F393*(1+L394)</f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480">+B394/D394-1</f>
        <v>-4.8071080371107078E-3</v>
      </c>
      <c r="H394" s="25">
        <f>(+B394/(D394*(1-VLOOKUP(A394,FX!A:K,9,0)))-1)</f>
        <v>-3.6605384175342204E-3</v>
      </c>
      <c r="I394" s="25">
        <f t="shared" si="292"/>
        <v>-2.9118503485396907E-3</v>
      </c>
      <c r="J394">
        <v>11558.17</v>
      </c>
      <c r="K394">
        <v>11630.21</v>
      </c>
      <c r="L394" s="25">
        <f t="shared" ref="L394" si="481">+K394/J394-1</f>
        <v>6.232820593571331E-3</v>
      </c>
      <c r="M394">
        <f t="shared" ref="M394" si="482">WEEKDAY(A394,2)</f>
        <v>2</v>
      </c>
    </row>
    <row r="395" spans="1:14" x14ac:dyDescent="0.25">
      <c r="A395" s="1">
        <v>42963</v>
      </c>
      <c r="B395">
        <v>13.58</v>
      </c>
      <c r="C395" s="25">
        <f t="shared" ref="C395" si="483">B395/B394-1</f>
        <v>1.4749262536872809E-3</v>
      </c>
      <c r="D395" s="26">
        <f t="shared" ref="D395" si="484">+F394*(1+L395)</f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485">+B395/D395-1</f>
        <v>1.2577375715776551E-3</v>
      </c>
      <c r="H395" s="25">
        <f>(+B395/(D395*(1-VLOOKUP(A395,FX!A:K,9,0)))-1)</f>
        <v>2.2931114543331965E-3</v>
      </c>
      <c r="I395" s="25">
        <f t="shared" si="292"/>
        <v>3.1913007505466329E-3</v>
      </c>
      <c r="J395">
        <v>11630.21</v>
      </c>
      <c r="K395">
        <v>11598.86</v>
      </c>
      <c r="L395" s="25">
        <f t="shared" ref="L395" si="486">+K395/J395-1</f>
        <v>-2.6955661161749411E-3</v>
      </c>
      <c r="M395">
        <f t="shared" ref="M395" si="487">WEEKDAY(A395,2)</f>
        <v>3</v>
      </c>
    </row>
    <row r="396" spans="1:14" x14ac:dyDescent="0.25">
      <c r="A396" s="1">
        <v>42964</v>
      </c>
      <c r="B396">
        <v>13.64</v>
      </c>
      <c r="C396" s="25">
        <f t="shared" ref="C396" si="488">B396/B395-1</f>
        <v>4.4182621502208974E-3</v>
      </c>
      <c r="D396" s="26">
        <f t="shared" ref="D396" si="489">+F395*(1+L396)</f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490">+B396/D396-1</f>
        <v>6.0762349644616354E-3</v>
      </c>
      <c r="H396" s="25">
        <f>(+B396/(D396*(1-VLOOKUP(A396,FX!A:K,9,0)))-1)</f>
        <v>3.4785972325259706E-3</v>
      </c>
      <c r="I396" s="25">
        <f t="shared" si="292"/>
        <v>2.6536507913172969E-3</v>
      </c>
      <c r="J396">
        <v>11598.86</v>
      </c>
      <c r="K396">
        <v>11616.7</v>
      </c>
      <c r="L396" s="25">
        <f t="shared" ref="L396" si="491">+K396/J396-1</f>
        <v>1.5380821908359543E-3</v>
      </c>
      <c r="M396">
        <f t="shared" ref="M396" si="492">WEEKDAY(A396,2)</f>
        <v>4</v>
      </c>
    </row>
    <row r="397" spans="1:14" x14ac:dyDescent="0.25">
      <c r="A397" s="1">
        <v>42965</v>
      </c>
      <c r="B397">
        <v>13.66</v>
      </c>
      <c r="C397" s="25">
        <f t="shared" ref="C397" si="493">B397/B396-1</f>
        <v>1.4662756598240456E-3</v>
      </c>
      <c r="D397" s="26">
        <f t="shared" ref="D397" si="494">+F396*(1+L397)</f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495">+B397/D397-1</f>
        <v>1.5889568176259417E-3</v>
      </c>
      <c r="H397" s="25">
        <f>(+B397/(D397*(1-VLOOKUP(A397,FX!A:K,9,0)))-1)</f>
        <v>2.2406314195089205E-3</v>
      </c>
      <c r="I397" s="25">
        <f t="shared" si="292"/>
        <v>-1.2283575105287436E-3</v>
      </c>
      <c r="J397">
        <v>11616.7</v>
      </c>
      <c r="K397">
        <v>11646.1</v>
      </c>
      <c r="L397" s="25">
        <f t="shared" ref="L397" si="496">+K397/J397-1</f>
        <v>2.5308392228429177E-3</v>
      </c>
      <c r="M397">
        <f t="shared" ref="M397" si="497">WEEKDAY(A397,2)</f>
        <v>5</v>
      </c>
    </row>
    <row r="398" spans="1:14" x14ac:dyDescent="0.25">
      <c r="A398" s="1">
        <v>42968</v>
      </c>
      <c r="B398">
        <v>13.7</v>
      </c>
      <c r="C398" s="25">
        <f t="shared" ref="C398" si="498">B398/B397-1</f>
        <v>2.9282576866762611E-3</v>
      </c>
      <c r="D398" s="26">
        <f t="shared" ref="D398" si="499">+F397*(1+L398)</f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500">+B398/D398-1</f>
        <v>-5.5299105033834728E-4</v>
      </c>
      <c r="H398" s="25">
        <f>(+B398/(D398*(1-VLOOKUP(A398,FX!A:K,9,0)))-1)</f>
        <v>-8.7365137068862175E-4</v>
      </c>
      <c r="I398" s="25">
        <f t="shared" si="292"/>
        <v>-2.1050484743861952E-3</v>
      </c>
      <c r="J398">
        <v>11646.1</v>
      </c>
      <c r="K398">
        <v>11672.31</v>
      </c>
      <c r="L398" s="25">
        <f t="shared" ref="L398" si="501">+K398/J398-1</f>
        <v>2.2505388069824495E-3</v>
      </c>
      <c r="M398">
        <f t="shared" ref="M398" si="502">WEEKDAY(A398,2)</f>
        <v>1</v>
      </c>
    </row>
    <row r="399" spans="1:14" x14ac:dyDescent="0.25">
      <c r="A399" s="1">
        <v>42969</v>
      </c>
      <c r="B399">
        <v>13.86</v>
      </c>
      <c r="C399" s="101">
        <f t="shared" ref="C399" si="503">B399/B398-1</f>
        <v>1.167883211678844E-2</v>
      </c>
      <c r="D399" s="26">
        <f t="shared" ref="D399" si="504">+F398*(1+L399)</f>
        <v>13.863785918211562</v>
      </c>
      <c r="E399" s="26">
        <f>D399*(1-VLOOKUP(A399,FX!A:K,9,0))</f>
        <v>13.904530011598684</v>
      </c>
      <c r="F399">
        <v>13.9069</v>
      </c>
      <c r="G399" s="101">
        <f t="shared" ref="G399" si="505">+B399/D399-1</f>
        <v>-2.7307967923750898E-4</v>
      </c>
      <c r="H399" s="101">
        <f>(+B399/(D399*(1-VLOOKUP(A399,FX!A:K,9,0)))-1)</f>
        <v>-3.2025542439434451E-3</v>
      </c>
      <c r="I399" s="101">
        <f t="shared" si="292"/>
        <v>-3.3724266371369938E-3</v>
      </c>
      <c r="J399">
        <v>11672.31</v>
      </c>
      <c r="K399" s="100">
        <v>11786.99</v>
      </c>
      <c r="L399" s="101">
        <f t="shared" ref="L399" si="506">+K399/J399-1</f>
        <v>9.8249618113295245E-3</v>
      </c>
      <c r="M399" s="100">
        <f t="shared" ref="M399" si="507">WEEKDAY(A399,2)</f>
        <v>2</v>
      </c>
    </row>
    <row r="400" spans="1:14" ht="70" x14ac:dyDescent="0.25">
      <c r="A400" s="1">
        <v>42970</v>
      </c>
      <c r="B400">
        <v>13.86</v>
      </c>
      <c r="C400" s="101">
        <f t="shared" ref="C400" si="508">B400/B399-1</f>
        <v>0</v>
      </c>
      <c r="D400" s="26">
        <f t="shared" ref="D400" si="509">+F399*(1+L400)</f>
        <v>14.014290100271573</v>
      </c>
      <c r="E400" s="26">
        <f>D400*(1-VLOOKUP(A400,FX!A:K,9,0))</f>
        <v>14.011040777997593</v>
      </c>
      <c r="F400">
        <v>14.01</v>
      </c>
      <c r="G400" s="101">
        <f t="shared" ref="G400" si="510">+B400/D400-1</f>
        <v>-1.1009483831691425E-2</v>
      </c>
      <c r="H400" s="101">
        <f>(+B400/(D400*(1-VLOOKUP(A400,FX!A:K,9,0)))-1)</f>
        <v>-1.0780125501795856E-2</v>
      </c>
      <c r="I400" s="101">
        <f t="shared" si="292"/>
        <v>-1.0706638115631772E-2</v>
      </c>
      <c r="J400">
        <v>11786.99</v>
      </c>
      <c r="K400" s="100">
        <v>11878.01</v>
      </c>
      <c r="L400" s="101">
        <f t="shared" ref="L400" si="511">+K400/J400-1</f>
        <v>7.7220732349820853E-3</v>
      </c>
      <c r="M400" s="100">
        <f t="shared" ref="M400" si="512">WEEKDAY(A400,2)</f>
        <v>3</v>
      </c>
      <c r="N400" s="50" t="s">
        <v>450</v>
      </c>
    </row>
    <row r="401" spans="1:13" x14ac:dyDescent="0.25">
      <c r="A401" s="1">
        <v>42971</v>
      </c>
      <c r="B401">
        <v>13.94</v>
      </c>
      <c r="C401" s="101">
        <f t="shared" ref="C401" si="513">B401/B400-1</f>
        <v>5.7720057720058726E-3</v>
      </c>
      <c r="D401" s="26">
        <f t="shared" ref="D401" si="514">+F400*(1+L401)</f>
        <v>13.960095756780809</v>
      </c>
      <c r="E401" s="26">
        <f>D401*(1-VLOOKUP(A401,FX!A:K,9,0))</f>
        <v>13.976779896294389</v>
      </c>
      <c r="F401">
        <v>13.9648</v>
      </c>
      <c r="G401" s="101">
        <f t="shared" ref="G401" si="515">+B401/D401-1</f>
        <v>-1.4395142505414515E-3</v>
      </c>
      <c r="H401" s="101">
        <f>(+B401/(D401*(1-VLOOKUP(A401,FX!A:K,9,0)))-1)</f>
        <v>-2.6314999998061639E-3</v>
      </c>
      <c r="I401" s="101">
        <f t="shared" si="292"/>
        <v>-1.7758936755271071E-3</v>
      </c>
      <c r="J401">
        <v>11878.01</v>
      </c>
      <c r="K401">
        <v>11835.7</v>
      </c>
      <c r="L401" s="101">
        <f t="shared" ref="L401" si="516">+K401/J401-1</f>
        <v>-3.5620444838823095E-3</v>
      </c>
      <c r="M401" s="100">
        <f t="shared" ref="M401" si="517">WEEKDAY(A401,2)</f>
        <v>4</v>
      </c>
    </row>
    <row r="402" spans="1:13" x14ac:dyDescent="0.25">
      <c r="A402" s="1">
        <v>42972</v>
      </c>
      <c r="B402">
        <v>14.28</v>
      </c>
      <c r="C402" s="101">
        <f t="shared" ref="C402" si="518">B402/B401-1</f>
        <v>2.4390243902439046E-2</v>
      </c>
      <c r="D402" s="26">
        <f t="shared" ref="D402" si="519">+F401*(1+L402)</f>
        <v>14.262509331598469</v>
      </c>
      <c r="E402" s="26">
        <f>D402*(1-VLOOKUP(A402,FX!A:K,9,0))</f>
        <v>14.255483063796069</v>
      </c>
      <c r="F402">
        <v>14.2624</v>
      </c>
      <c r="G402" s="101">
        <f t="shared" ref="G402" si="520">+B402/D402-1</f>
        <v>1.2263387875779408E-3</v>
      </c>
      <c r="H402" s="101">
        <f>(+B402/(D402*(1-VLOOKUP(A402,FX!A:K,9,0)))-1)</f>
        <v>1.7198250030681095E-3</v>
      </c>
      <c r="I402" s="101">
        <f t="shared" si="292"/>
        <v>1.2340139107023251E-3</v>
      </c>
      <c r="J402">
        <v>11835.7</v>
      </c>
      <c r="K402">
        <v>12088.02</v>
      </c>
      <c r="L402" s="101">
        <f t="shared" ref="L402" si="521">+K402/J402-1</f>
        <v>2.1318553190770251E-2</v>
      </c>
      <c r="M402" s="100">
        <f t="shared" ref="M402" si="522">WEEKDAY(A402,2)</f>
        <v>5</v>
      </c>
    </row>
    <row r="403" spans="1:13" x14ac:dyDescent="0.25">
      <c r="A403" s="98">
        <v>42975</v>
      </c>
      <c r="B403">
        <v>14.42</v>
      </c>
      <c r="C403" s="101">
        <f t="shared" ref="C403" si="523">B403/B402-1</f>
        <v>9.8039215686274161E-3</v>
      </c>
      <c r="D403" s="26">
        <f t="shared" ref="D403" si="524">+F402*(1+L403)</f>
        <v>14.396021287853593</v>
      </c>
      <c r="E403" s="26">
        <f>D403*(1-VLOOKUP(A403,FX!A:K,9,0))</f>
        <v>14.453474212010287</v>
      </c>
      <c r="F403">
        <v>14.446899999999999</v>
      </c>
      <c r="G403" s="101">
        <f t="shared" ref="G403" si="525">+B403/D403-1</f>
        <v>1.6656485612895899E-3</v>
      </c>
      <c r="H403" s="101">
        <f>(+B403/(D403*(1-VLOOKUP(A403,FX!A:K,9,0)))-1)</f>
        <v>-2.3159976293084528E-3</v>
      </c>
      <c r="I403" s="101">
        <f t="shared" si="292"/>
        <v>-1.8619911538114708E-3</v>
      </c>
      <c r="J403">
        <v>12088.02</v>
      </c>
      <c r="K403">
        <v>12201.27</v>
      </c>
      <c r="L403" s="101">
        <f t="shared" ref="L403" si="526">+K403/J403-1</f>
        <v>9.3687799987094422E-3</v>
      </c>
      <c r="M403" s="100">
        <f t="shared" ref="M403" si="527">WEEKDAY(A403,2)</f>
        <v>1</v>
      </c>
    </row>
    <row r="404" spans="1:13" x14ac:dyDescent="0.25">
      <c r="A404" s="98">
        <v>42976</v>
      </c>
      <c r="B404">
        <v>14.5</v>
      </c>
      <c r="C404" s="101">
        <f t="shared" ref="C404" si="528">B404/B403-1</f>
        <v>5.5478502080443803E-3</v>
      </c>
      <c r="D404" s="26">
        <f t="shared" ref="D404" si="529">+F403*(1+L404)</f>
        <v>14.464412082840553</v>
      </c>
      <c r="E404" s="26">
        <f>D404*(1-VLOOKUP(A404,FX!A:K,9,0))</f>
        <v>14.514500550023881</v>
      </c>
      <c r="F404">
        <v>14.5349</v>
      </c>
      <c r="G404" s="101">
        <f t="shared" ref="G404" si="530">+B404/D404-1</f>
        <v>2.4603777157086171E-3</v>
      </c>
      <c r="H404" s="101">
        <f>(+B404/(D404*(1-VLOOKUP(A404,FX!A:K,9,0)))-1)</f>
        <v>-9.9903885592922403E-4</v>
      </c>
      <c r="I404" s="101">
        <f t="shared" si="292"/>
        <v>-2.4011173107486572E-3</v>
      </c>
      <c r="J404">
        <v>12201.27</v>
      </c>
      <c r="K404">
        <v>12216.06</v>
      </c>
      <c r="L404" s="101">
        <f t="shared" ref="L404" si="531">+K404/J404-1</f>
        <v>1.2121688971720168E-3</v>
      </c>
      <c r="M404" s="100">
        <f t="shared" ref="M404" si="532">WEEKDAY(A404,2)</f>
        <v>2</v>
      </c>
    </row>
    <row r="405" spans="1:13" x14ac:dyDescent="0.25">
      <c r="A405" s="98">
        <v>42977</v>
      </c>
      <c r="B405">
        <v>14.52</v>
      </c>
      <c r="C405" s="101">
        <f t="shared" ref="C405" si="533">B405/B404-1</f>
        <v>1.3793103448276334E-3</v>
      </c>
      <c r="D405" s="26">
        <f t="shared" ref="D405" si="534">+F404*(1+L405)</f>
        <v>14.481548517115995</v>
      </c>
      <c r="E405" s="26">
        <f>D405*(1-VLOOKUP(A405,FX!A:K,9,0))</f>
        <v>14.528979960823657</v>
      </c>
      <c r="F405">
        <v>14.505100000000001</v>
      </c>
      <c r="G405" s="101">
        <f t="shared" ref="G405" si="535">+B405/D405-1</f>
        <v>2.6552051970518686E-3</v>
      </c>
      <c r="H405" s="101">
        <f>(+B405/(D405*(1-VLOOKUP(A405,FX!A:K,9,0)))-1)</f>
        <v>-6.1807235248934056E-4</v>
      </c>
      <c r="I405" s="101">
        <f t="shared" si="292"/>
        <v>1.0272249071014983E-3</v>
      </c>
      <c r="J405">
        <v>12216.06</v>
      </c>
      <c r="K405">
        <v>12171.22</v>
      </c>
      <c r="L405" s="101">
        <f t="shared" ref="L405" si="536">+K405/J405-1</f>
        <v>-3.6705779113723747E-3</v>
      </c>
      <c r="M405" s="100">
        <f t="shared" ref="M405" si="537">WEEKDAY(A405,2)</f>
        <v>3</v>
      </c>
    </row>
    <row r="406" spans="1:13" x14ac:dyDescent="0.25">
      <c r="A406" s="98">
        <v>42978</v>
      </c>
      <c r="B406">
        <v>14.36</v>
      </c>
      <c r="C406" s="101">
        <f t="shared" ref="C406" si="538">B406/B405-1</f>
        <v>-1.1019283746556474E-2</v>
      </c>
      <c r="D406" s="26">
        <f t="shared" ref="D406" si="539">+F405*(1+L406)</f>
        <v>14.397961316285468</v>
      </c>
      <c r="E406" s="26">
        <f>D406*(1-VLOOKUP(A406,FX!A:K,9,0))</f>
        <v>14.361066348693486</v>
      </c>
      <c r="F406">
        <v>14.3759</v>
      </c>
      <c r="G406" s="101">
        <f t="shared" ref="G406" si="540">+B406/D406-1</f>
        <v>-2.63657579372234E-3</v>
      </c>
      <c r="H406" s="101">
        <f>(+B406/(D406*(1-VLOOKUP(A406,FX!A:K,9,0)))-1)</f>
        <v>-7.4252751682601925E-5</v>
      </c>
      <c r="I406" s="101">
        <f t="shared" si="292"/>
        <v>-1.1060177101955837E-3</v>
      </c>
      <c r="J406">
        <v>12171.22</v>
      </c>
      <c r="K406">
        <v>12081.32</v>
      </c>
      <c r="L406" s="101">
        <f t="shared" ref="L406" si="541">+K406/J406-1</f>
        <v>-7.386276807090808E-3</v>
      </c>
      <c r="M406" s="100">
        <f t="shared" ref="M406" si="542">WEEKDAY(A406,2)</f>
        <v>4</v>
      </c>
    </row>
    <row r="407" spans="1:13" x14ac:dyDescent="0.25">
      <c r="A407" s="98">
        <v>42979</v>
      </c>
      <c r="B407">
        <v>14.4</v>
      </c>
      <c r="C407" s="101">
        <f t="shared" ref="C407" si="543">B407/B406-1</f>
        <v>2.7855153203342198E-3</v>
      </c>
      <c r="D407" s="26">
        <f t="shared" ref="D407" si="544">+F406*(1+L407)</f>
        <v>14.36408401573669</v>
      </c>
      <c r="E407" s="26">
        <f>D407*(1-VLOOKUP(A407,FX!A:K,9,0))</f>
        <v>14.411404318644689</v>
      </c>
      <c r="F407">
        <v>14.411099999999999</v>
      </c>
      <c r="G407" s="101">
        <f t="shared" ref="G407" si="545">+B407/D407-1</f>
        <v>2.5004019904062424E-3</v>
      </c>
      <c r="H407" s="101">
        <f>(+B407/(D407*(1-VLOOKUP(A407,FX!A:K,9,0)))-1)</f>
        <v>-7.9133985783286231E-4</v>
      </c>
      <c r="I407" s="101">
        <f t="shared" si="292"/>
        <v>-7.7023960696953608E-4</v>
      </c>
      <c r="J407">
        <v>12081.32</v>
      </c>
      <c r="K407">
        <v>12071.39</v>
      </c>
      <c r="L407" s="101">
        <f t="shared" ref="L407" si="546">+K407/J407-1</f>
        <v>-8.2193005400077457E-4</v>
      </c>
      <c r="M407" s="100">
        <f t="shared" ref="M407" si="547">WEEKDAY(A407,2)</f>
        <v>5</v>
      </c>
    </row>
    <row r="408" spans="1:13" x14ac:dyDescent="0.25">
      <c r="A408" s="98">
        <v>42982</v>
      </c>
      <c r="B408">
        <v>14.52</v>
      </c>
      <c r="C408" s="101">
        <f t="shared" ref="C408" si="548">B408/B407-1</f>
        <v>8.3333333333333037E-3</v>
      </c>
      <c r="D408" s="26">
        <f t="shared" ref="D408" si="549">+F407*(1+L408)</f>
        <v>14.455748970831031</v>
      </c>
      <c r="E408" s="26">
        <f>D408*(1-VLOOKUP(A408,FX!A:K,9,0))</f>
        <v>14.531367477750747</v>
      </c>
      <c r="F408">
        <v>14.5467</v>
      </c>
      <c r="G408" s="101">
        <f t="shared" ref="G408" si="550">+B408/D408-1</f>
        <v>4.444669681149982E-3</v>
      </c>
      <c r="H408" s="101">
        <f>(+B408/(D408*(1-VLOOKUP(A408,FX!A:K,9,0)))-1)</f>
        <v>-7.8227171449296584E-4</v>
      </c>
      <c r="I408" s="101">
        <f t="shared" si="292"/>
        <v>-1.8354678380663181E-3</v>
      </c>
      <c r="J408">
        <v>12071.39</v>
      </c>
      <c r="K408">
        <v>12108.79</v>
      </c>
      <c r="L408" s="101">
        <f t="shared" ref="L408" si="551">+K408/J408-1</f>
        <v>3.0982347517560793E-3</v>
      </c>
      <c r="M408" s="100">
        <f t="shared" ref="M408" si="552">WEEKDAY(A408,2)</f>
        <v>1</v>
      </c>
    </row>
    <row r="409" spans="1:13" x14ac:dyDescent="0.25">
      <c r="A409" s="98">
        <v>42983</v>
      </c>
      <c r="B409">
        <v>14.58</v>
      </c>
      <c r="C409" s="101">
        <f t="shared" ref="C409" si="553">B409/B408-1</f>
        <v>4.1322314049587749E-3</v>
      </c>
      <c r="D409" s="26">
        <f t="shared" ref="D409" si="554">+F408*(1+L409)</f>
        <v>14.639767337776934</v>
      </c>
      <c r="E409" s="26">
        <f>D409*(1-VLOOKUP(A409,FX!A:K,9,0))</f>
        <v>14.654684231858088</v>
      </c>
      <c r="F409">
        <v>14.634600000000001</v>
      </c>
      <c r="G409" s="101">
        <f t="shared" ref="G409" si="555">+B409/D409-1</f>
        <v>-4.0825333079378412E-3</v>
      </c>
      <c r="H409" s="101">
        <f>(+B409/(D409*(1-VLOOKUP(A409,FX!A:K,9,0)))-1)</f>
        <v>-5.0962702898592616E-3</v>
      </c>
      <c r="I409" s="101">
        <f t="shared" si="292"/>
        <v>-3.7308843425853944E-3</v>
      </c>
      <c r="J409">
        <v>12108.79</v>
      </c>
      <c r="K409">
        <v>12186.26</v>
      </c>
      <c r="L409" s="101">
        <f t="shared" ref="L409" si="556">+K409/J409-1</f>
        <v>6.3978316578285899E-3</v>
      </c>
      <c r="M409" s="100">
        <f t="shared" ref="M409" si="557">WEEKDAY(A409,2)</f>
        <v>2</v>
      </c>
    </row>
    <row r="410" spans="1:13" x14ac:dyDescent="0.25">
      <c r="A410" s="98">
        <v>42984</v>
      </c>
      <c r="B410">
        <v>14.54</v>
      </c>
      <c r="C410" s="101">
        <f t="shared" ref="C410" si="558">B410/B409-1</f>
        <v>-2.743484224965731E-3</v>
      </c>
      <c r="D410" s="26">
        <f t="shared" ref="D410" si="559">+F409*(1+L410)</f>
        <v>14.560491851478632</v>
      </c>
      <c r="E410" s="26">
        <f>D410*(1-VLOOKUP(A410,FX!A:K,9,0))</f>
        <v>14.563585540502906</v>
      </c>
      <c r="F410">
        <v>14.5503</v>
      </c>
      <c r="G410" s="101">
        <f t="shared" ref="G410" si="560">+B410/D410-1</f>
        <v>-1.4073598397400522E-3</v>
      </c>
      <c r="H410" s="101">
        <f>(+B410/(D410*(1-VLOOKUP(A410,FX!A:K,9,0)))-1)</f>
        <v>-1.6194872091981338E-3</v>
      </c>
      <c r="I410" s="101">
        <f t="shared" si="292"/>
        <v>-7.0788918441555548E-4</v>
      </c>
      <c r="J410">
        <v>12186.26</v>
      </c>
      <c r="K410">
        <v>12124.55</v>
      </c>
      <c r="L410" s="101">
        <f t="shared" ref="L410" si="561">+K410/J410-1</f>
        <v>-5.0638998347319886E-3</v>
      </c>
      <c r="M410" s="100">
        <f t="shared" ref="M410" si="562">WEEKDAY(A410,2)</f>
        <v>3</v>
      </c>
    </row>
    <row r="411" spans="1:13" x14ac:dyDescent="0.25">
      <c r="A411" s="98">
        <v>42985</v>
      </c>
      <c r="B411">
        <v>14.46</v>
      </c>
      <c r="C411" s="101">
        <f t="shared" ref="C411" si="563">B411/B410-1</f>
        <v>-5.5020632737274866E-3</v>
      </c>
      <c r="D411" s="26">
        <f t="shared" ref="D411" si="564">+F410*(1+L411)</f>
        <v>14.43666543978952</v>
      </c>
      <c r="E411" s="26">
        <f>D411*(1-VLOOKUP(A411,FX!A:K,9,0))</f>
        <v>14.452973210964741</v>
      </c>
      <c r="F411">
        <v>14.4815</v>
      </c>
      <c r="G411" s="101">
        <f t="shared" ref="G411" si="565">+B411/D411-1</f>
        <v>1.6163400272590778E-3</v>
      </c>
      <c r="H411" s="101">
        <f>(+B411/(D411*(1-VLOOKUP(A411,FX!A:K,9,0)))-1)</f>
        <v>4.8618294192426248E-4</v>
      </c>
      <c r="I411" s="101">
        <f t="shared" si="292"/>
        <v>-1.4846528329247599E-3</v>
      </c>
      <c r="J411">
        <v>12124.55</v>
      </c>
      <c r="K411">
        <v>12029.86</v>
      </c>
      <c r="L411" s="101">
        <f t="shared" ref="L411" si="566">+K411/J411-1</f>
        <v>-7.8097743833790423E-3</v>
      </c>
      <c r="M411" s="100">
        <f t="shared" ref="M411" si="567">WEEKDAY(A411,2)</f>
        <v>4</v>
      </c>
    </row>
    <row r="412" spans="1:13" x14ac:dyDescent="0.25">
      <c r="A412" s="98">
        <v>42986</v>
      </c>
      <c r="B412">
        <v>14.54</v>
      </c>
      <c r="C412" s="101">
        <f t="shared" ref="C412" si="568">B412/B411-1</f>
        <v>5.5325034578146415E-3</v>
      </c>
      <c r="D412" s="26">
        <f t="shared" ref="D412" si="569">+F411*(1+L412)</f>
        <v>14.454017332288156</v>
      </c>
      <c r="E412" s="26">
        <f>D412*(1-VLOOKUP(A412,FX!A:K,9,0))</f>
        <v>14.635630357703064</v>
      </c>
      <c r="F412">
        <v>14.5738</v>
      </c>
      <c r="G412" s="101">
        <f t="shared" ref="G412" si="570">+B412/D412-1</f>
        <v>5.9487037918357633E-3</v>
      </c>
      <c r="H412" s="101">
        <f>(+B412/(D412*(1-VLOOKUP(A412,FX!A:K,9,0)))-1)</f>
        <v>-6.5340785033377591E-3</v>
      </c>
      <c r="I412" s="101">
        <f t="shared" si="292"/>
        <v>-2.319230399758565E-3</v>
      </c>
      <c r="J412">
        <v>12029.86</v>
      </c>
      <c r="K412">
        <v>12007.03</v>
      </c>
      <c r="L412" s="101">
        <f t="shared" ref="L412" si="571">+K412/J412-1</f>
        <v>-1.8977776964985704E-3</v>
      </c>
      <c r="M412" s="100">
        <f t="shared" ref="M412" si="572">WEEKDAY(A412,2)</f>
        <v>5</v>
      </c>
    </row>
    <row r="413" spans="1:13" x14ac:dyDescent="0.25">
      <c r="A413" s="98">
        <v>42989</v>
      </c>
      <c r="B413">
        <v>14.42</v>
      </c>
      <c r="C413" s="101">
        <f t="shared" ref="C413" si="573">B413/B412-1</f>
        <v>-8.2530949105914519E-3</v>
      </c>
      <c r="D413" s="26">
        <f t="shared" ref="D413" si="574">+F412*(1+L413)</f>
        <v>14.515939476123572</v>
      </c>
      <c r="E413" s="26">
        <f>D413*(1-VLOOKUP(A413,FX!A:K,9,0))</f>
        <v>14.366988790507195</v>
      </c>
      <c r="F413">
        <v>14.3809</v>
      </c>
      <c r="G413" s="101">
        <f t="shared" ref="G413" si="575">+B413/D413-1</f>
        <v>-6.6092502163830336E-3</v>
      </c>
      <c r="H413" s="101">
        <f>(+B413/(D413*(1-VLOOKUP(A413,FX!A:K,9,0)))-1)</f>
        <v>3.6897926396262104E-3</v>
      </c>
      <c r="I413" s="101">
        <f t="shared" si="292"/>
        <v>2.7188840754055477E-3</v>
      </c>
      <c r="J413">
        <v>12007.03</v>
      </c>
      <c r="K413">
        <v>11959.36</v>
      </c>
      <c r="L413" s="101">
        <f t="shared" ref="L413" si="576">+K413/J413-1</f>
        <v>-3.9701741396498402E-3</v>
      </c>
      <c r="M413" s="100">
        <f t="shared" ref="M413" si="577">WEEKDAY(A413,2)</f>
        <v>1</v>
      </c>
    </row>
    <row r="414" spans="1:13" x14ac:dyDescent="0.25">
      <c r="A414" s="98">
        <v>42990</v>
      </c>
      <c r="B414">
        <v>14.48</v>
      </c>
      <c r="C414" s="101">
        <f t="shared" ref="C414" si="578">B414/B413-1</f>
        <v>4.1608876560332853E-3</v>
      </c>
      <c r="D414" s="26">
        <f t="shared" ref="D414" si="579">+F413*(1+L414)</f>
        <v>14.463450302440934</v>
      </c>
      <c r="E414" s="26">
        <f>D414*(1-VLOOKUP(A414,FX!A:K,9,0))</f>
        <v>14.41907824952006</v>
      </c>
      <c r="F414">
        <v>14.4396</v>
      </c>
      <c r="G414" s="101">
        <f t="shared" ref="G414" si="580">+B414/D414-1</f>
        <v>1.1442427092429597E-3</v>
      </c>
      <c r="H414" s="101">
        <f>(+B414/(D414*(1-VLOOKUP(A414,FX!A:K,9,0)))-1)</f>
        <v>4.2250794000626701E-3</v>
      </c>
      <c r="I414" s="101">
        <f t="shared" si="292"/>
        <v>2.797861436604876E-3</v>
      </c>
      <c r="J414">
        <v>11959.36</v>
      </c>
      <c r="K414">
        <v>12028.01</v>
      </c>
      <c r="L414" s="101">
        <f t="shared" ref="L414" si="581">+K414/J414-1</f>
        <v>5.7402737270222381E-3</v>
      </c>
      <c r="M414" s="100">
        <f t="shared" ref="M414" si="582">WEEKDAY(A414,2)</f>
        <v>2</v>
      </c>
    </row>
    <row r="415" spans="1:13" x14ac:dyDescent="0.25">
      <c r="A415" s="98">
        <v>42991</v>
      </c>
      <c r="B415">
        <v>14.44</v>
      </c>
      <c r="C415" s="101">
        <f t="shared" ref="C415" si="583">B415/B414-1</f>
        <v>-2.7624309392265678E-3</v>
      </c>
      <c r="D415" s="26">
        <f t="shared" ref="D415" si="584">+F414*(1+L415)</f>
        <v>14.428915569242127</v>
      </c>
      <c r="E415" s="26">
        <f>D415*(1-VLOOKUP(A415,FX!A:K,9,0))</f>
        <v>14.452976567203832</v>
      </c>
      <c r="F415">
        <v>14.4466</v>
      </c>
      <c r="G415" s="101">
        <f t="shared" ref="G415" si="585">+B415/D415-1</f>
        <v>7.6820955148559911E-4</v>
      </c>
      <c r="H415" s="101">
        <f>(+B415/(D415*(1-VLOOKUP(A415,FX!A:K,9,0)))-1)</f>
        <v>-8.978473841352308E-4</v>
      </c>
      <c r="I415" s="101">
        <f t="shared" si="292"/>
        <v>-4.5685490011493357E-4</v>
      </c>
      <c r="J415">
        <v>12028.01</v>
      </c>
      <c r="K415">
        <v>12019.11</v>
      </c>
      <c r="L415" s="101">
        <f t="shared" ref="L415" si="586">+K415/J415-1</f>
        <v>-7.399395244932494E-4</v>
      </c>
      <c r="M415" s="100">
        <f t="shared" ref="M415" si="587">WEEKDAY(A415,2)</f>
        <v>3</v>
      </c>
    </row>
    <row r="416" spans="1:13" x14ac:dyDescent="0.25">
      <c r="A416" s="98">
        <v>42992</v>
      </c>
      <c r="B416">
        <v>14.24</v>
      </c>
      <c r="C416" s="101">
        <f t="shared" ref="C416" si="588">B416/B415-1</f>
        <v>-1.3850415512465353E-2</v>
      </c>
      <c r="D416" s="26">
        <f t="shared" ref="D416" si="589">+F415*(1+L416)</f>
        <v>14.346475965857703</v>
      </c>
      <c r="E416" s="26">
        <f>D416*(1-VLOOKUP(A416,FX!A:K,9,0))</f>
        <v>14.295109870181438</v>
      </c>
      <c r="F416">
        <v>14.2874</v>
      </c>
      <c r="G416" s="101">
        <f t="shared" ref="G416" si="590">+B416/D416-1</f>
        <v>-7.4217505477371937E-3</v>
      </c>
      <c r="H416" s="101">
        <f>(+B416/(D416*(1-VLOOKUP(A416,FX!A:K,9,0)))-1)</f>
        <v>-3.8551554120190845E-3</v>
      </c>
      <c r="I416" s="101">
        <f t="shared" si="292"/>
        <v>-3.3176085221943152E-3</v>
      </c>
      <c r="J416">
        <v>12019.11</v>
      </c>
      <c r="K416">
        <v>11935.81</v>
      </c>
      <c r="L416" s="101">
        <f t="shared" ref="L416" si="591">+K416/J416-1</f>
        <v>-6.9306296389667343E-3</v>
      </c>
      <c r="M416" s="100">
        <f t="shared" ref="M416" si="592">WEEKDAY(A416,2)</f>
        <v>4</v>
      </c>
    </row>
    <row r="417" spans="1:14" x14ac:dyDescent="0.25">
      <c r="A417" s="98">
        <v>42993</v>
      </c>
      <c r="B417">
        <v>14.24</v>
      </c>
      <c r="C417" s="101">
        <f t="shared" ref="C417" si="593">B417/B416-1</f>
        <v>0</v>
      </c>
      <c r="D417" s="26">
        <f t="shared" ref="D417" si="594">+F416*(1+L417)</f>
        <v>14.26618881047872</v>
      </c>
      <c r="E417" s="26">
        <f>D417*(1-VLOOKUP(A417,FX!A:K,9,0))</f>
        <v>14.280578774889854</v>
      </c>
      <c r="F417">
        <v>14.2866</v>
      </c>
      <c r="G417" s="101">
        <f t="shared" ref="G417" si="595">+B417/D417-1</f>
        <v>-1.8357257727784626E-3</v>
      </c>
      <c r="H417" s="101">
        <f>(+B417/(D417*(1-VLOOKUP(A417,FX!A:K,9,0)))-1)</f>
        <v>-2.8415357339161007E-3</v>
      </c>
      <c r="I417" s="101">
        <f t="shared" si="292"/>
        <v>-3.2617977685382993E-3</v>
      </c>
      <c r="J417">
        <v>11935.81</v>
      </c>
      <c r="K417">
        <v>11918.09</v>
      </c>
      <c r="L417" s="101">
        <f t="shared" ref="L417" si="596">+K417/J417-1</f>
        <v>-1.4846080827358721E-3</v>
      </c>
      <c r="M417" s="100">
        <f t="shared" ref="M417" si="597">WEEKDAY(A417,2)</f>
        <v>5</v>
      </c>
    </row>
    <row r="418" spans="1:14" x14ac:dyDescent="0.25">
      <c r="A418" s="98">
        <v>42996</v>
      </c>
      <c r="B418">
        <v>14.3</v>
      </c>
      <c r="C418" s="101">
        <f t="shared" ref="C418" si="598">B418/B417-1</f>
        <v>4.2134831460673983E-3</v>
      </c>
      <c r="D418" s="26">
        <f t="shared" ref="D418" si="599">+F417*(1+L418)</f>
        <v>14.305180351381805</v>
      </c>
      <c r="E418" s="26">
        <f>D418*(1-VLOOKUP(A418,FX!A:K,9,0))</f>
        <v>14.29510780359497</v>
      </c>
      <c r="F418">
        <v>14.292400000000001</v>
      </c>
      <c r="G418" s="101">
        <f t="shared" ref="G418" si="600">+B418/D418-1</f>
        <v>-3.6213114791694423E-4</v>
      </c>
      <c r="H418" s="101">
        <f>(+B418/(D418*(1-VLOOKUP(A418,FX!A:K,9,0)))-1)</f>
        <v>3.4222871714195691E-4</v>
      </c>
      <c r="I418" s="101">
        <f t="shared" si="292"/>
        <v>5.3175114046632999E-4</v>
      </c>
      <c r="J418">
        <v>11918.09</v>
      </c>
      <c r="K418">
        <v>11933.59</v>
      </c>
      <c r="L418" s="101">
        <f t="shared" ref="L418" si="601">+K418/J418-1</f>
        <v>1.3005439630007221E-3</v>
      </c>
      <c r="M418" s="100">
        <f t="shared" ref="M418" si="602">WEEKDAY(A418,2)</f>
        <v>1</v>
      </c>
      <c r="N418" s="50" t="s">
        <v>472</v>
      </c>
    </row>
    <row r="419" spans="1:14" x14ac:dyDescent="0.25">
      <c r="A419" s="98">
        <v>42997</v>
      </c>
      <c r="B419">
        <v>14.14</v>
      </c>
      <c r="C419" s="101">
        <f t="shared" ref="C419" si="603">B419/B418-1</f>
        <v>-1.118881118881121E-2</v>
      </c>
      <c r="D419" s="26">
        <f t="shared" ref="D419" si="604">+F418*(1+L419)</f>
        <v>14.300005149833371</v>
      </c>
      <c r="E419" s="26">
        <f>D419*(1-VLOOKUP(A419,FX!A:K,9,0))</f>
        <v>14.207175239771345</v>
      </c>
      <c r="F419">
        <v>14.206200000000001</v>
      </c>
      <c r="G419" s="101">
        <f t="shared" ref="G419" si="605">+B419/D419-1</f>
        <v>-1.1189167287484203E-2</v>
      </c>
      <c r="H419" s="101">
        <f>(+B419/(D419*(1-VLOOKUP(A419,FX!A:K,9,0)))-1)</f>
        <v>-4.7282615043203746E-3</v>
      </c>
      <c r="I419" s="101">
        <f t="shared" si="292"/>
        <v>-4.6599372105137205E-3</v>
      </c>
      <c r="J419">
        <v>11933.59</v>
      </c>
      <c r="K419">
        <v>11939.94</v>
      </c>
      <c r="L419" s="101">
        <f t="shared" ref="L419" si="606">+K419/J419-1</f>
        <v>5.3211146017262401E-4</v>
      </c>
      <c r="M419" s="100">
        <f t="shared" ref="M419" si="607">WEEKDAY(A419,2)</f>
        <v>2</v>
      </c>
      <c r="N419" s="50" t="s">
        <v>474</v>
      </c>
    </row>
    <row r="420" spans="1:14" x14ac:dyDescent="0.25">
      <c r="A420" s="98">
        <v>42998</v>
      </c>
      <c r="B420">
        <v>14.24</v>
      </c>
      <c r="C420" s="101">
        <f t="shared" ref="C420" si="608">B420/B419-1</f>
        <v>7.0721357850069833E-3</v>
      </c>
      <c r="D420" s="26">
        <f t="shared" ref="D420" si="609">+F419*(1+L420)</f>
        <v>14.19414727561445</v>
      </c>
      <c r="E420" s="26">
        <f>D420*(1-VLOOKUP(A420,FX!A:K,9,0))</f>
        <v>14.252856807584426</v>
      </c>
      <c r="F420">
        <v>14.2424</v>
      </c>
      <c r="G420" s="101">
        <f t="shared" ref="G420" si="610">+B420/D420-1</f>
        <v>3.2303965497333387E-3</v>
      </c>
      <c r="H420" s="101">
        <f>(+B420/(D420*(1-VLOOKUP(A420,FX!A:K,9,0)))-1)</f>
        <v>-9.0205127000109186E-4</v>
      </c>
      <c r="I420" s="101">
        <f t="shared" si="292"/>
        <v>-1.6851092512493171E-4</v>
      </c>
      <c r="J420">
        <v>11939.94</v>
      </c>
      <c r="K420">
        <v>11929.81</v>
      </c>
      <c r="L420" s="101">
        <f t="shared" ref="L420" si="611">+K420/J420-1</f>
        <v>-8.4841297359961043E-4</v>
      </c>
      <c r="M420" s="100">
        <f t="shared" ref="M420" si="612">WEEKDAY(A420,2)</f>
        <v>3</v>
      </c>
    </row>
    <row r="421" spans="1:14" x14ac:dyDescent="0.25">
      <c r="A421" s="98">
        <v>42999</v>
      </c>
      <c r="B421">
        <v>14.24</v>
      </c>
      <c r="C421" s="101">
        <f t="shared" ref="C421" si="613">B421/B420-1</f>
        <v>0</v>
      </c>
      <c r="D421" s="26">
        <f t="shared" ref="D421" si="614">+F420*(1+L421)</f>
        <v>14.313529564678733</v>
      </c>
      <c r="E421" s="26">
        <f>D421*(1-VLOOKUP(A421,FX!A:K,9,0))</f>
        <v>14.255162220785056</v>
      </c>
      <c r="F421">
        <v>14.2674</v>
      </c>
      <c r="G421" s="101">
        <f t="shared" ref="G421" si="615">+B421/D421-1</f>
        <v>-5.1370673003100498E-3</v>
      </c>
      <c r="H421" s="101">
        <f>(+B421/(D421*(1-VLOOKUP(A421,FX!A:K,9,0)))-1)</f>
        <v>-1.0636301818403027E-3</v>
      </c>
      <c r="I421" s="101">
        <f t="shared" si="292"/>
        <v>-1.9204620323254318E-3</v>
      </c>
      <c r="J421">
        <v>11929.81</v>
      </c>
      <c r="K421">
        <v>11989.39</v>
      </c>
      <c r="L421" s="101">
        <f t="shared" ref="L421" si="616">+K421/J421-1</f>
        <v>4.994211978229357E-3</v>
      </c>
      <c r="M421" s="100">
        <f t="shared" ref="M421" si="617">WEEKDAY(A421,2)</f>
        <v>4</v>
      </c>
    </row>
    <row r="422" spans="1:14" x14ac:dyDescent="0.25">
      <c r="A422" s="98">
        <v>43000</v>
      </c>
      <c r="B422">
        <v>14.24</v>
      </c>
      <c r="C422" s="101">
        <f t="shared" ref="C422" si="618">B422/B421-1</f>
        <v>0</v>
      </c>
      <c r="D422" s="26">
        <f t="shared" ref="D422" si="619">+F421*(1+L422)</f>
        <v>14.283274628817647</v>
      </c>
      <c r="E422" s="26">
        <f>D422*(1-VLOOKUP(A422,FX!A:K,9,0))</f>
        <v>14.315075822474748</v>
      </c>
      <c r="F422">
        <v>14.300800000000001</v>
      </c>
      <c r="G422" s="101">
        <f t="shared" ref="G422" si="620">+B422/D422-1</f>
        <v>-3.0297414243045662E-3</v>
      </c>
      <c r="H422" s="101">
        <f>(+B422/(D422*(1-VLOOKUP(A422,FX!A:K,9,0)))-1)</f>
        <v>-5.24452845418244E-3</v>
      </c>
      <c r="I422" s="101">
        <f t="shared" si="292"/>
        <v>-4.2515104050123709E-3</v>
      </c>
      <c r="J422">
        <v>11989.39</v>
      </c>
      <c r="K422">
        <v>12002.73</v>
      </c>
      <c r="L422" s="101">
        <f t="shared" ref="L422" si="621">+K422/J422-1</f>
        <v>1.112650435093121E-3</v>
      </c>
      <c r="M422" s="100">
        <f t="shared" ref="M422" si="622">WEEKDAY(A422,2)</f>
        <v>5</v>
      </c>
    </row>
    <row r="423" spans="1:14" x14ac:dyDescent="0.25">
      <c r="A423" s="98">
        <v>43003</v>
      </c>
      <c r="B423">
        <v>14.12</v>
      </c>
      <c r="C423" s="101">
        <f t="shared" ref="C423" si="623">B423/B422-1</f>
        <v>-8.4269662921349076E-3</v>
      </c>
      <c r="D423" s="26">
        <f t="shared" ref="D423" si="624">+F422*(1+L423)</f>
        <v>14.263805096340583</v>
      </c>
      <c r="E423" s="26">
        <f>D423*(1-VLOOKUP(A423,FX!A:K,9,0))</f>
        <v>14.217545792592588</v>
      </c>
      <c r="F423">
        <v>14.220800000000001</v>
      </c>
      <c r="G423" s="101">
        <f t="shared" ref="G423" si="625">+B423/D423-1</f>
        <v>-1.0081818657034058E-2</v>
      </c>
      <c r="H423" s="101">
        <f>(+B423/(D423*(1-VLOOKUP(A423,FX!A:K,9,0)))-1)</f>
        <v>-6.8609444988326773E-3</v>
      </c>
      <c r="I423" s="101">
        <f t="shared" si="292"/>
        <v>-7.0882088208822358E-3</v>
      </c>
      <c r="J423">
        <v>12002.73</v>
      </c>
      <c r="K423">
        <v>11971.68</v>
      </c>
      <c r="L423" s="101">
        <f t="shared" ref="L423" si="626">+K423/J423-1</f>
        <v>-2.5869114776387869E-3</v>
      </c>
      <c r="M423" s="100">
        <f t="shared" ref="M423" si="627">WEEKDAY(A423,2)</f>
        <v>1</v>
      </c>
    </row>
    <row r="424" spans="1:14" x14ac:dyDescent="0.25">
      <c r="A424" s="98">
        <v>43004</v>
      </c>
      <c r="B424">
        <v>14.16</v>
      </c>
      <c r="C424" s="101">
        <f t="shared" ref="C424" si="628">B424/B423-1</f>
        <v>2.8328611898018607E-3</v>
      </c>
      <c r="D424" s="26">
        <f t="shared" ref="D424" si="629">+F423*(1+L424)</f>
        <v>14.226656199297008</v>
      </c>
      <c r="E424" s="26">
        <f>D424*(1-VLOOKUP(A424,FX!A:K,9,0))</f>
        <v>14.192685042244058</v>
      </c>
      <c r="F424">
        <v>14.214600000000001</v>
      </c>
      <c r="G424" s="101">
        <f t="shared" ref="G424" si="630">+B424/D424-1</f>
        <v>-4.685303304110322E-3</v>
      </c>
      <c r="H424" s="101">
        <f>(+B424/(D424*(1-VLOOKUP(A424,FX!A:K,9,0)))-1)</f>
        <v>-2.302949875007565E-3</v>
      </c>
      <c r="I424" s="101">
        <f t="shared" si="292"/>
        <v>-3.8411211008400059E-3</v>
      </c>
      <c r="J424">
        <v>11971.68</v>
      </c>
      <c r="K424">
        <v>11976.61</v>
      </c>
      <c r="L424" s="101">
        <f t="shared" ref="L424" si="631">+K424/J424-1</f>
        <v>4.1180519359018675E-4</v>
      </c>
      <c r="M424" s="100">
        <f t="shared" ref="M424" si="632">WEEKDAY(A424,2)</f>
        <v>2</v>
      </c>
    </row>
    <row r="425" spans="1:14" x14ac:dyDescent="0.25">
      <c r="A425" s="98">
        <v>43005</v>
      </c>
      <c r="B425">
        <v>14.06</v>
      </c>
      <c r="C425" s="101">
        <f t="shared" ref="C425" si="633">B425/B424-1</f>
        <v>-7.0621468926553854E-3</v>
      </c>
      <c r="D425" s="26">
        <f t="shared" ref="D425" si="634">+F424*(1+L425)</f>
        <v>14.158639390946185</v>
      </c>
      <c r="E425" s="26">
        <f>D425*(1-VLOOKUP(A425,FX!A:K,9,0))</f>
        <v>14.122209991998844</v>
      </c>
      <c r="F425">
        <v>14.1098</v>
      </c>
      <c r="G425" s="101">
        <f t="shared" ref="G425" si="635">+B425/D425-1</f>
        <v>-6.9667281030731942E-3</v>
      </c>
      <c r="H425" s="101">
        <f>(+B425/(D425*(1-VLOOKUP(A425,FX!A:K,9,0)))-1)</f>
        <v>-4.4051173317837256E-3</v>
      </c>
      <c r="I425" s="101">
        <f t="shared" si="292"/>
        <v>-3.5294617925130112E-3</v>
      </c>
      <c r="J425">
        <v>11976.61</v>
      </c>
      <c r="K425">
        <v>11929.46</v>
      </c>
      <c r="L425" s="101">
        <f t="shared" ref="L425" si="636">+K425/J425-1</f>
        <v>-3.9368402244042144E-3</v>
      </c>
      <c r="M425" s="100">
        <f t="shared" ref="M425" si="637">WEEKDAY(A425,2)</f>
        <v>3</v>
      </c>
    </row>
    <row r="426" spans="1:14" x14ac:dyDescent="0.25">
      <c r="A426" s="98">
        <v>43006</v>
      </c>
      <c r="B426">
        <v>13.98</v>
      </c>
      <c r="C426" s="101">
        <f t="shared" ref="C426" si="638">B426/B425-1</f>
        <v>-5.6899004267425557E-3</v>
      </c>
      <c r="D426" s="26">
        <f t="shared" ref="D426" si="639">+F425*(1+L426)</f>
        <v>14.118741736507774</v>
      </c>
      <c r="E426" s="26">
        <f>D426*(1-VLOOKUP(A426,FX!A:K,9,0))</f>
        <v>14.034256400757419</v>
      </c>
      <c r="F426">
        <v>14.0419</v>
      </c>
      <c r="G426" s="101">
        <f t="shared" ref="G426" si="640">+B426/D426-1</f>
        <v>-9.8267777042071458E-3</v>
      </c>
      <c r="H426" s="101">
        <f>(+B426/(D426*(1-VLOOKUP(A426,FX!A:K,9,0)))-1)</f>
        <v>-3.865997542590871E-3</v>
      </c>
      <c r="I426" s="101">
        <f t="shared" si="292"/>
        <v>-4.4082353527655771E-3</v>
      </c>
      <c r="J426">
        <v>11929.46</v>
      </c>
      <c r="K426">
        <v>11937.02</v>
      </c>
      <c r="L426" s="101">
        <f t="shared" ref="L426" si="641">+K426/J426-1</f>
        <v>6.3372524825111576E-4</v>
      </c>
      <c r="M426" s="100">
        <f t="shared" ref="M426" si="642">WEEKDAY(A426,2)</f>
        <v>4</v>
      </c>
    </row>
    <row r="427" spans="1:14" x14ac:dyDescent="0.25">
      <c r="A427" s="98">
        <v>43007</v>
      </c>
      <c r="B427">
        <v>14.08</v>
      </c>
      <c r="C427" s="101">
        <f t="shared" ref="C427" si="643">B427/B426-1</f>
        <v>7.1530758226037161E-3</v>
      </c>
      <c r="D427" s="26">
        <f t="shared" ref="D427" si="644">+F426*(1+L427)</f>
        <v>14.07199057553728</v>
      </c>
      <c r="E427" s="26">
        <f>D427*(1-VLOOKUP(A427,FX!A:K,9,0))</f>
        <v>14.069100993438942</v>
      </c>
      <c r="F427">
        <v>14.0931</v>
      </c>
      <c r="G427" s="101">
        <f t="shared" ref="G427" si="645">+B427/D427-1</f>
        <v>5.691749450602579E-4</v>
      </c>
      <c r="H427" s="101">
        <f>(+B427/(D427*(1-VLOOKUP(A427,FX!A:K,9,0)))-1)</f>
        <v>7.7467683017840017E-4</v>
      </c>
      <c r="I427" s="101">
        <f t="shared" si="292"/>
        <v>-9.2953289198260958E-4</v>
      </c>
      <c r="J427">
        <v>11937.02</v>
      </c>
      <c r="K427">
        <v>11962.6</v>
      </c>
      <c r="L427" s="101">
        <f t="shared" ref="L427" si="646">+K427/J427-1</f>
        <v>2.1429133904442565E-3</v>
      </c>
      <c r="M427" s="100">
        <f t="shared" ref="M427" si="647">WEEKDAY(A427,2)</f>
        <v>5</v>
      </c>
    </row>
    <row r="428" spans="1:14" x14ac:dyDescent="0.25">
      <c r="A428" s="98">
        <v>43010</v>
      </c>
      <c r="B428">
        <v>14.08</v>
      </c>
      <c r="C428" s="101">
        <f t="shared" ref="C428" si="648">B428/B427-1</f>
        <v>0</v>
      </c>
      <c r="D428" s="26">
        <f t="shared" ref="D428" si="649">+F427*(1+L428)</f>
        <v>14.0931</v>
      </c>
      <c r="E428" s="26">
        <f>D428*(1-VLOOKUP(A428,FX!A:K,9,0))</f>
        <v>14.102438713087651</v>
      </c>
      <c r="F428" s="100">
        <v>14.0931</v>
      </c>
      <c r="G428" s="101">
        <f t="shared" ref="G428" si="650">+B428/D428-1</f>
        <v>-9.2953289198260958E-4</v>
      </c>
      <c r="H428" s="101">
        <f>(+B428/(D428*(1-VLOOKUP(A428,FX!A:K,9,0)))-1)</f>
        <v>-1.5911228932926624E-3</v>
      </c>
      <c r="I428" s="101">
        <f t="shared" si="292"/>
        <v>-9.2953289198260958E-4</v>
      </c>
      <c r="J428">
        <v>11962.6</v>
      </c>
      <c r="K428">
        <v>11962.6</v>
      </c>
      <c r="L428" s="101">
        <f t="shared" ref="L428" si="651">+K428/J428-1</f>
        <v>0</v>
      </c>
      <c r="M428" s="100">
        <f t="shared" ref="M428" si="652">WEEKDAY(A428,2)</f>
        <v>1</v>
      </c>
    </row>
    <row r="429" spans="1:14" x14ac:dyDescent="0.25">
      <c r="A429" s="98">
        <v>43011</v>
      </c>
      <c r="B429">
        <v>14.38</v>
      </c>
      <c r="C429" s="101">
        <f t="shared" ref="C429" si="653">B429/B428-1</f>
        <v>2.1306818181818121E-2</v>
      </c>
      <c r="D429" s="26">
        <f t="shared" ref="D429" si="654">+F428*(1+L429)</f>
        <v>14.0931</v>
      </c>
      <c r="E429" s="26">
        <f>D429*(1-VLOOKUP(A429,FX!A:K,9,0))</f>
        <v>14.067370124267265</v>
      </c>
      <c r="F429" s="100">
        <v>14.0931</v>
      </c>
      <c r="G429" s="101">
        <f t="shared" ref="G429" si="655">+B429/D429-1</f>
        <v>2.0357479901512265E-2</v>
      </c>
      <c r="H429" s="101">
        <f>(+B429/(D429*(1-VLOOKUP(A429,FX!A:K,9,0)))-1)</f>
        <v>2.2223761298028721E-2</v>
      </c>
      <c r="I429" s="101">
        <f t="shared" si="292"/>
        <v>2.0357479901512265E-2</v>
      </c>
      <c r="J429">
        <v>11962.6</v>
      </c>
      <c r="K429">
        <v>11962.6</v>
      </c>
      <c r="L429" s="101">
        <f t="shared" ref="L429" si="656">+K429/J429-1</f>
        <v>0</v>
      </c>
      <c r="M429" s="100">
        <f t="shared" ref="M429" si="657">WEEKDAY(A429,2)</f>
        <v>2</v>
      </c>
    </row>
    <row r="430" spans="1:14" x14ac:dyDescent="0.25">
      <c r="A430" s="98">
        <v>43012</v>
      </c>
      <c r="B430">
        <v>14.54</v>
      </c>
      <c r="C430" s="101">
        <f t="shared" ref="C430" si="658">B430/B429-1</f>
        <v>1.1126564673157091E-2</v>
      </c>
      <c r="D430" s="26">
        <f t="shared" ref="D430" si="659">+F429*(1+L430)</f>
        <v>14.0931</v>
      </c>
      <c r="E430" s="26">
        <f>D430*(1-VLOOKUP(A430,FX!A:K,9,0))</f>
        <v>14.172393307407415</v>
      </c>
      <c r="F430" s="100">
        <v>14.0931</v>
      </c>
      <c r="G430" s="101">
        <f t="shared" ref="G430" si="660">+B430/D430-1</f>
        <v>3.1710553391375962E-2</v>
      </c>
      <c r="H430" s="101">
        <f>(+B430/(D430*(1-VLOOKUP(A430,FX!A:K,9,0)))-1)</f>
        <v>2.5938222614838802E-2</v>
      </c>
      <c r="I430" s="101">
        <f t="shared" si="292"/>
        <v>3.1710553391375962E-2</v>
      </c>
      <c r="J430">
        <v>11962.6</v>
      </c>
      <c r="K430">
        <v>11962.6</v>
      </c>
      <c r="L430" s="101">
        <f t="shared" ref="L430" si="661">+K430/J430-1</f>
        <v>0</v>
      </c>
      <c r="M430" s="100">
        <f t="shared" ref="M430" si="662">WEEKDAY(A430,2)</f>
        <v>3</v>
      </c>
    </row>
    <row r="431" spans="1:14" x14ac:dyDescent="0.25">
      <c r="A431" s="98">
        <v>43013</v>
      </c>
      <c r="B431">
        <v>14.54</v>
      </c>
      <c r="C431" s="101">
        <f t="shared" ref="C431" si="663">B431/B430-1</f>
        <v>0</v>
      </c>
      <c r="D431" s="26">
        <f t="shared" ref="D431" si="664">+F430*(1+L431)</f>
        <v>14.0931</v>
      </c>
      <c r="E431" s="26">
        <f>D431*(1-VLOOKUP(A431,FX!A:K,9,0))</f>
        <v>14.075184047224871</v>
      </c>
      <c r="F431" s="100">
        <v>14.0931</v>
      </c>
      <c r="G431" s="101">
        <f t="shared" ref="G431" si="665">+B431/D431-1</f>
        <v>3.1710553391375962E-2</v>
      </c>
      <c r="H431" s="101">
        <f>(+B431/(D431*(1-VLOOKUP(A431,FX!A:K,9,0)))-1)</f>
        <v>3.3023792173202393E-2</v>
      </c>
      <c r="I431" s="101">
        <f t="shared" si="292"/>
        <v>3.1710553391375962E-2</v>
      </c>
      <c r="J431">
        <v>11962.6</v>
      </c>
      <c r="K431">
        <v>11962.6</v>
      </c>
      <c r="L431" s="101">
        <f t="shared" ref="L431" si="666">+K431/J431-1</f>
        <v>0</v>
      </c>
      <c r="M431" s="100">
        <f t="shared" ref="M431" si="667">WEEKDAY(A431,2)</f>
        <v>4</v>
      </c>
    </row>
    <row r="432" spans="1:14" x14ac:dyDescent="0.25">
      <c r="A432" s="98">
        <v>43014</v>
      </c>
      <c r="B432">
        <v>14.54</v>
      </c>
      <c r="C432" s="101">
        <f t="shared" ref="C432" si="668">B432/B431-1</f>
        <v>0</v>
      </c>
      <c r="D432" s="26">
        <f t="shared" ref="D432" si="669">+F431*(1+L432)</f>
        <v>14.0931</v>
      </c>
      <c r="E432" s="26">
        <f>D432*(1-VLOOKUP(A432,FX!A:K,9,0))</f>
        <v>14.082530733150708</v>
      </c>
      <c r="F432" s="100">
        <v>14.0931</v>
      </c>
      <c r="G432" s="101">
        <f t="shared" ref="G432" si="670">+B432/D432-1</f>
        <v>3.1710553391375962E-2</v>
      </c>
      <c r="H432" s="101">
        <f>(+B432/(D432*(1-VLOOKUP(A432,FX!A:K,9,0)))-1)</f>
        <v>3.2484876157407916E-2</v>
      </c>
      <c r="I432" s="101">
        <f t="shared" si="292"/>
        <v>3.1710553391375962E-2</v>
      </c>
      <c r="J432">
        <v>11962.6</v>
      </c>
      <c r="K432">
        <v>11962.6</v>
      </c>
      <c r="L432" s="101">
        <f t="shared" ref="L432" si="671">+K432/J432-1</f>
        <v>0</v>
      </c>
      <c r="M432" s="100">
        <f t="shared" ref="M432" si="672">WEEKDAY(A432,2)</f>
        <v>5</v>
      </c>
    </row>
    <row r="433" spans="1:14" x14ac:dyDescent="0.25">
      <c r="A433" s="98">
        <v>43017</v>
      </c>
      <c r="B433">
        <v>14.4</v>
      </c>
      <c r="C433" s="101">
        <f t="shared" ref="C433" si="673">B433/B432-1</f>
        <v>-9.6286107290233236E-3</v>
      </c>
      <c r="D433" s="26">
        <f t="shared" ref="D433" si="674">+F432*(1+L433)</f>
        <v>14.266398029692542</v>
      </c>
      <c r="E433" s="26">
        <f>D433*(1-VLOOKUP(A433,FX!A:K,9,0))</f>
        <v>14.330854069459301</v>
      </c>
      <c r="F433">
        <v>14.3215</v>
      </c>
      <c r="G433" s="101">
        <f t="shared" ref="G433" si="675">+B433/D433-1</f>
        <v>9.364800423301789E-3</v>
      </c>
      <c r="H433" s="101">
        <f>(+B433/(D433*(1-VLOOKUP(A433,FX!A:K,9,0)))-1)</f>
        <v>4.8249692729798177E-3</v>
      </c>
      <c r="I433" s="101">
        <f t="shared" si="292"/>
        <v>5.4812694201027412E-3</v>
      </c>
      <c r="J433">
        <v>11962.6</v>
      </c>
      <c r="K433">
        <v>12109.7</v>
      </c>
      <c r="L433" s="101">
        <f t="shared" ref="L433" si="676">+K433/J433-1</f>
        <v>1.2296657917175269E-2</v>
      </c>
      <c r="M433" s="100">
        <f t="shared" ref="M433" si="677">WEEKDAY(A433,2)</f>
        <v>1</v>
      </c>
    </row>
    <row r="434" spans="1:14" x14ac:dyDescent="0.25">
      <c r="A434" s="98">
        <v>43018</v>
      </c>
      <c r="B434">
        <v>14.46</v>
      </c>
      <c r="C434" s="101">
        <f t="shared" ref="C434" si="678">B434/B433-1</f>
        <v>4.1666666666666519E-3</v>
      </c>
      <c r="D434" s="26">
        <f t="shared" ref="D434" si="679">+F433*(1+L434)</f>
        <v>14.362644288050074</v>
      </c>
      <c r="E434" s="26">
        <f>D434*(1-VLOOKUP(A434,FX!A:K,9,0))</f>
        <v>14.454953290953249</v>
      </c>
      <c r="F434">
        <v>14.458500000000001</v>
      </c>
      <c r="G434" s="101">
        <f t="shared" ref="G434" si="680">+B434/D434-1</f>
        <v>6.7783974870789798E-3</v>
      </c>
      <c r="H434" s="101">
        <f>(+B434/(D434*(1-VLOOKUP(A434,FX!A:K,9,0)))-1)</f>
        <v>3.4913354233467864E-4</v>
      </c>
      <c r="I434" s="101">
        <f t="shared" si="292"/>
        <v>1.0374520178446645E-4</v>
      </c>
      <c r="J434">
        <v>12109.7</v>
      </c>
      <c r="K434">
        <v>12144.49</v>
      </c>
      <c r="L434" s="101">
        <f t="shared" ref="L434" si="681">+K434/J434-1</f>
        <v>2.8729035401371394E-3</v>
      </c>
      <c r="M434" s="100">
        <f t="shared" ref="M434" si="682">WEEKDAY(A434,2)</f>
        <v>2</v>
      </c>
    </row>
    <row r="435" spans="1:14" x14ac:dyDescent="0.25">
      <c r="A435" s="98">
        <v>43019</v>
      </c>
      <c r="B435">
        <v>14.52</v>
      </c>
      <c r="C435" s="101">
        <f t="shared" ref="C435" si="683">B435/B434-1</f>
        <v>4.1493775933609811E-3</v>
      </c>
      <c r="D435" s="26">
        <f t="shared" ref="D435" si="684">+F434*(1+L435)</f>
        <v>14.54020675384475</v>
      </c>
      <c r="E435" s="26">
        <f>D435*(1-VLOOKUP(A435,FX!A:K,9,0))</f>
        <v>14.559090708729402</v>
      </c>
      <c r="F435">
        <v>14.5496</v>
      </c>
      <c r="G435" s="101">
        <f t="shared" ref="G435" si="685">+B435/D435-1</f>
        <v>-1.3897157163468288E-3</v>
      </c>
      <c r="H435" s="101">
        <f>(+B435/(D435*(1-VLOOKUP(A435,FX!A:K,9,0)))-1)</f>
        <v>-2.6849691035968348E-3</v>
      </c>
      <c r="I435" s="101">
        <f t="shared" si="292"/>
        <v>-2.0344201902458003E-3</v>
      </c>
      <c r="J435">
        <v>12144.49</v>
      </c>
      <c r="K435">
        <v>12213.12</v>
      </c>
      <c r="L435" s="101">
        <f t="shared" ref="L435" si="686">+K435/J435-1</f>
        <v>5.6511224431821105E-3</v>
      </c>
      <c r="M435" s="100">
        <f t="shared" ref="M435" si="687">WEEKDAY(A435,2)</f>
        <v>3</v>
      </c>
      <c r="N435" s="50" t="s">
        <v>513</v>
      </c>
    </row>
    <row r="436" spans="1:14" x14ac:dyDescent="0.25">
      <c r="A436" s="98">
        <v>43020</v>
      </c>
      <c r="B436">
        <v>14.6</v>
      </c>
      <c r="C436" s="101">
        <f t="shared" ref="C436" si="688">B436/B435-1</f>
        <v>5.5096418732782926E-3</v>
      </c>
      <c r="D436" s="26">
        <f t="shared" ref="D436" si="689">+F435*(1+L436)</f>
        <v>14.613096770685951</v>
      </c>
      <c r="E436" s="26">
        <f>D436*(1-VLOOKUP(A436,FX!A:K,9,0))</f>
        <v>14.609085774802507</v>
      </c>
      <c r="F436">
        <v>14.6127</v>
      </c>
      <c r="G436" s="101">
        <f t="shared" ref="G436" si="690">+B436/D436-1</f>
        <v>-8.9623513013503686E-4</v>
      </c>
      <c r="H436" s="101">
        <f>(+B436/(D436*(1-VLOOKUP(A436,FX!A:K,9,0)))-1)</f>
        <v>-6.2192630959689854E-4</v>
      </c>
      <c r="I436" s="101">
        <f t="shared" si="292"/>
        <v>-8.6910700965603382E-4</v>
      </c>
      <c r="J436">
        <v>12213.12</v>
      </c>
      <c r="K436">
        <v>12266.42</v>
      </c>
      <c r="L436" s="101">
        <f t="shared" ref="L436" si="691">+K436/J436-1</f>
        <v>4.364159199287343E-3</v>
      </c>
      <c r="M436" s="100">
        <f t="shared" ref="M436" si="692">WEEKDAY(A436,2)</f>
        <v>4</v>
      </c>
      <c r="N436" s="50" t="s">
        <v>521</v>
      </c>
    </row>
    <row r="437" spans="1:14" x14ac:dyDescent="0.25">
      <c r="A437" s="98">
        <v>43021</v>
      </c>
      <c r="B437">
        <v>14.62</v>
      </c>
      <c r="C437" s="101">
        <f t="shared" ref="C437" si="693">B437/B436-1</f>
        <v>1.36986301369868E-3</v>
      </c>
      <c r="D437" s="26">
        <f t="shared" ref="D437" si="694">+F436*(1+L437)</f>
        <v>14.626054211497731</v>
      </c>
      <c r="E437" s="26">
        <f>D437*(1-VLOOKUP(A437,FX!A:K,9,0))</f>
        <v>14.640738816236894</v>
      </c>
      <c r="F437">
        <v>14.6426</v>
      </c>
      <c r="G437" s="101">
        <f t="shared" ref="G437" si="695">+B437/D437-1</f>
        <v>-4.1393334184225417E-4</v>
      </c>
      <c r="H437" s="101">
        <f>(+B437/(D437*(1-VLOOKUP(A437,FX!A:K,9,0)))-1)</f>
        <v>-1.4165143233000332E-3</v>
      </c>
      <c r="I437" s="101">
        <f t="shared" si="292"/>
        <v>-1.5434417384890819E-3</v>
      </c>
      <c r="J437">
        <v>12266.42</v>
      </c>
      <c r="K437">
        <v>12277.63</v>
      </c>
      <c r="L437" s="101">
        <f t="shared" ref="L437" si="696">+K437/J437-1</f>
        <v>9.1387707252810202E-4</v>
      </c>
      <c r="M437" s="100">
        <f t="shared" ref="M437" si="697">WEEKDAY(A437,2)</f>
        <v>5</v>
      </c>
    </row>
    <row r="438" spans="1:14" x14ac:dyDescent="0.25">
      <c r="A438" s="98">
        <v>43024</v>
      </c>
    </row>
    <row r="439" spans="1:14" x14ac:dyDescent="0.25">
      <c r="A439" s="98">
        <v>43025</v>
      </c>
    </row>
    <row r="440" spans="1:14" x14ac:dyDescent="0.25">
      <c r="A440" s="98">
        <v>43026</v>
      </c>
    </row>
    <row r="441" spans="1:14" x14ac:dyDescent="0.25">
      <c r="A441" s="98">
        <v>43027</v>
      </c>
    </row>
    <row r="442" spans="1:14" x14ac:dyDescent="0.25">
      <c r="A442" s="98">
        <v>43028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43"/>
  <sheetViews>
    <sheetView zoomScale="115" zoomScaleNormal="115" workbookViewId="0">
      <pane xSplit="1" ySplit="2" topLeftCell="B421" activePane="bottomRight" state="frozen"/>
      <selection pane="topRight" activeCell="B1" sqref="B1"/>
      <selection pane="bottomLeft" activeCell="A3" sqref="A3"/>
      <selection pane="bottomRight" activeCell="A439" sqref="A439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1796875" bestFit="1" customWidth="1" collapsed="1"/>
    <col min="5" max="5" width="17.1796875" customWidth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81640625" bestFit="1" customWidth="1" collapsed="1"/>
    <col min="12" max="12" width="13.90625" bestFit="1" customWidth="1" collapsed="1"/>
    <col min="14" max="14" width="32.90625" customWidth="1" collapsed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/>
    </row>
    <row r="4" spans="1:14" x14ac:dyDescent="0.25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 x14ac:dyDescent="0.25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 x14ac:dyDescent="0.25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 x14ac:dyDescent="0.25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 x14ac:dyDescent="0.25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 x14ac:dyDescent="0.25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 x14ac:dyDescent="0.25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 x14ac:dyDescent="0.25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 x14ac:dyDescent="0.25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 x14ac:dyDescent="0.25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 x14ac:dyDescent="0.25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 x14ac:dyDescent="0.25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 x14ac:dyDescent="0.25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 x14ac:dyDescent="0.25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 x14ac:dyDescent="0.25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 x14ac:dyDescent="0.25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 x14ac:dyDescent="0.25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 x14ac:dyDescent="0.25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 x14ac:dyDescent="0.25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 x14ac:dyDescent="0.25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 x14ac:dyDescent="0.25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 x14ac:dyDescent="0.25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 x14ac:dyDescent="0.25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 x14ac:dyDescent="0.25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 x14ac:dyDescent="0.25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 x14ac:dyDescent="0.25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 x14ac:dyDescent="0.25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 x14ac:dyDescent="0.25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 x14ac:dyDescent="0.25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 x14ac:dyDescent="0.25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 x14ac:dyDescent="0.25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 x14ac:dyDescent="0.25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 x14ac:dyDescent="0.25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 x14ac:dyDescent="0.25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 x14ac:dyDescent="0.25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 x14ac:dyDescent="0.25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 x14ac:dyDescent="0.25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 x14ac:dyDescent="0.25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 x14ac:dyDescent="0.25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 x14ac:dyDescent="0.25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 x14ac:dyDescent="0.25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 x14ac:dyDescent="0.25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 x14ac:dyDescent="0.25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 x14ac:dyDescent="0.25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 x14ac:dyDescent="0.25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 x14ac:dyDescent="0.25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 x14ac:dyDescent="0.25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 x14ac:dyDescent="0.25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 x14ac:dyDescent="0.25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9.75</v>
      </c>
      <c r="M57">
        <f t="shared" si="5"/>
        <v>4</v>
      </c>
      <c r="N57" s="50"/>
    </row>
    <row r="58" spans="1:14" x14ac:dyDescent="0.25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 x14ac:dyDescent="0.25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 x14ac:dyDescent="0.25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 x14ac:dyDescent="0.25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 x14ac:dyDescent="0.25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 x14ac:dyDescent="0.25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 x14ac:dyDescent="0.25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 x14ac:dyDescent="0.25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 x14ac:dyDescent="0.25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 x14ac:dyDescent="0.25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 x14ac:dyDescent="0.25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 x14ac:dyDescent="0.25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 x14ac:dyDescent="0.25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 x14ac:dyDescent="0.25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 x14ac:dyDescent="0.25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 x14ac:dyDescent="0.25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 x14ac:dyDescent="0.25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 x14ac:dyDescent="0.25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 x14ac:dyDescent="0.25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 x14ac:dyDescent="0.25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 x14ac:dyDescent="0.25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 x14ac:dyDescent="0.25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 x14ac:dyDescent="0.25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 x14ac:dyDescent="0.25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 x14ac:dyDescent="0.25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 x14ac:dyDescent="0.25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 x14ac:dyDescent="0.25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 x14ac:dyDescent="0.25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 x14ac:dyDescent="0.25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 x14ac:dyDescent="0.25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 x14ac:dyDescent="0.25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 x14ac:dyDescent="0.25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 x14ac:dyDescent="0.25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 x14ac:dyDescent="0.25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 x14ac:dyDescent="0.25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 x14ac:dyDescent="0.25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 x14ac:dyDescent="0.25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 x14ac:dyDescent="0.25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 x14ac:dyDescent="0.25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 x14ac:dyDescent="0.25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 x14ac:dyDescent="0.25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 x14ac:dyDescent="0.25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 x14ac:dyDescent="0.25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 x14ac:dyDescent="0.25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 x14ac:dyDescent="0.25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 x14ac:dyDescent="0.25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 x14ac:dyDescent="0.25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 x14ac:dyDescent="0.25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 x14ac:dyDescent="0.25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 x14ac:dyDescent="0.25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 x14ac:dyDescent="0.25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 x14ac:dyDescent="0.25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 x14ac:dyDescent="0.25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 x14ac:dyDescent="0.25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 x14ac:dyDescent="0.25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 x14ac:dyDescent="0.25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 x14ac:dyDescent="0.25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 x14ac:dyDescent="0.25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 x14ac:dyDescent="0.25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 x14ac:dyDescent="0.25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 x14ac:dyDescent="0.25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 x14ac:dyDescent="0.25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 x14ac:dyDescent="0.25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 x14ac:dyDescent="0.25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 x14ac:dyDescent="0.25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 x14ac:dyDescent="0.25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 x14ac:dyDescent="0.25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 x14ac:dyDescent="0.25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 x14ac:dyDescent="0.25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 x14ac:dyDescent="0.25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 x14ac:dyDescent="0.25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 x14ac:dyDescent="0.25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 x14ac:dyDescent="0.25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 x14ac:dyDescent="0.25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 x14ac:dyDescent="0.25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 x14ac:dyDescent="0.25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 x14ac:dyDescent="0.25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 x14ac:dyDescent="0.25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 x14ac:dyDescent="0.25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 x14ac:dyDescent="0.25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 t="s">
        <v>81</v>
      </c>
    </row>
    <row r="138" spans="1:14" x14ac:dyDescent="0.25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 x14ac:dyDescent="0.25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 x14ac:dyDescent="0.25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 x14ac:dyDescent="0.25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 x14ac:dyDescent="0.25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 x14ac:dyDescent="0.25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 x14ac:dyDescent="0.25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 x14ac:dyDescent="0.25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 x14ac:dyDescent="0.25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 x14ac:dyDescent="0.25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 x14ac:dyDescent="0.25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 x14ac:dyDescent="0.25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 x14ac:dyDescent="0.25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 x14ac:dyDescent="0.25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 x14ac:dyDescent="0.25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 x14ac:dyDescent="0.25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 x14ac:dyDescent="0.25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 x14ac:dyDescent="0.25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 x14ac:dyDescent="0.25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 x14ac:dyDescent="0.25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 x14ac:dyDescent="0.25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 x14ac:dyDescent="0.25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 x14ac:dyDescent="0.25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 x14ac:dyDescent="0.25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 x14ac:dyDescent="0.25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 x14ac:dyDescent="0.25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 x14ac:dyDescent="0.25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 x14ac:dyDescent="0.25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 x14ac:dyDescent="0.25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 x14ac:dyDescent="0.25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 x14ac:dyDescent="0.25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 x14ac:dyDescent="0.25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 x14ac:dyDescent="0.25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 x14ac:dyDescent="0.25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 x14ac:dyDescent="0.25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 x14ac:dyDescent="0.25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 x14ac:dyDescent="0.25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 x14ac:dyDescent="0.25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 x14ac:dyDescent="0.25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 x14ac:dyDescent="0.25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 x14ac:dyDescent="0.25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 x14ac:dyDescent="0.25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 x14ac:dyDescent="0.25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 x14ac:dyDescent="0.25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 x14ac:dyDescent="0.25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 x14ac:dyDescent="0.25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 x14ac:dyDescent="0.25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 x14ac:dyDescent="0.25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 x14ac:dyDescent="0.25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 x14ac:dyDescent="0.25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 x14ac:dyDescent="0.25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 x14ac:dyDescent="0.25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 x14ac:dyDescent="0.25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 x14ac:dyDescent="0.25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 x14ac:dyDescent="0.25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 x14ac:dyDescent="0.25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 x14ac:dyDescent="0.25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 x14ac:dyDescent="0.25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 x14ac:dyDescent="0.25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 x14ac:dyDescent="0.25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 x14ac:dyDescent="0.25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 x14ac:dyDescent="0.25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 x14ac:dyDescent="0.25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 x14ac:dyDescent="0.25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 x14ac:dyDescent="0.25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 x14ac:dyDescent="0.25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 x14ac:dyDescent="0.25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 x14ac:dyDescent="0.25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 x14ac:dyDescent="0.25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 x14ac:dyDescent="0.25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 x14ac:dyDescent="0.25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 x14ac:dyDescent="0.25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 x14ac:dyDescent="0.25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 x14ac:dyDescent="0.25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 x14ac:dyDescent="0.25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 x14ac:dyDescent="0.25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 x14ac:dyDescent="0.25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 x14ac:dyDescent="0.25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 x14ac:dyDescent="0.25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 x14ac:dyDescent="0.25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 x14ac:dyDescent="0.25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 x14ac:dyDescent="0.25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 x14ac:dyDescent="0.25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 x14ac:dyDescent="0.25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 x14ac:dyDescent="0.25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 x14ac:dyDescent="0.25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 x14ac:dyDescent="0.25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 x14ac:dyDescent="0.25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 x14ac:dyDescent="0.25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 x14ac:dyDescent="0.25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 x14ac:dyDescent="0.25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 x14ac:dyDescent="0.25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 x14ac:dyDescent="0.25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 x14ac:dyDescent="0.25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 x14ac:dyDescent="0.25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 x14ac:dyDescent="0.25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 x14ac:dyDescent="0.25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 x14ac:dyDescent="0.25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 x14ac:dyDescent="0.25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 x14ac:dyDescent="0.25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 x14ac:dyDescent="0.25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 x14ac:dyDescent="0.25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 x14ac:dyDescent="0.25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 x14ac:dyDescent="0.25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 x14ac:dyDescent="0.25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 x14ac:dyDescent="0.25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 x14ac:dyDescent="0.25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 x14ac:dyDescent="0.25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 x14ac:dyDescent="0.25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 x14ac:dyDescent="0.25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 x14ac:dyDescent="0.25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 x14ac:dyDescent="0.25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 x14ac:dyDescent="0.25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 x14ac:dyDescent="0.25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 x14ac:dyDescent="0.25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 x14ac:dyDescent="0.25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 x14ac:dyDescent="0.25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 x14ac:dyDescent="0.25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 x14ac:dyDescent="0.25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 x14ac:dyDescent="0.25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 x14ac:dyDescent="0.25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2" x14ac:dyDescent="0.2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 x14ac:dyDescent="0.25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2" x14ac:dyDescent="0.2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 x14ac:dyDescent="0.25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2" x14ac:dyDescent="0.2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 x14ac:dyDescent="0.25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 x14ac:dyDescent="0.25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 x14ac:dyDescent="0.25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 x14ac:dyDescent="0.25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 x14ac:dyDescent="0.25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 x14ac:dyDescent="0.25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 x14ac:dyDescent="0.25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 x14ac:dyDescent="0.25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 x14ac:dyDescent="0.25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 x14ac:dyDescent="0.25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 x14ac:dyDescent="0.25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 x14ac:dyDescent="0.25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 x14ac:dyDescent="0.25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 x14ac:dyDescent="0.25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 x14ac:dyDescent="0.25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 x14ac:dyDescent="0.25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8" x14ac:dyDescent="0.25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 x14ac:dyDescent="0.25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 x14ac:dyDescent="0.25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 x14ac:dyDescent="0.25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 x14ac:dyDescent="0.25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 x14ac:dyDescent="0.25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 x14ac:dyDescent="0.25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 x14ac:dyDescent="0.25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 x14ac:dyDescent="0.25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 x14ac:dyDescent="0.25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 x14ac:dyDescent="0.25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8" x14ac:dyDescent="0.25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 x14ac:dyDescent="0.25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 x14ac:dyDescent="0.25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 x14ac:dyDescent="0.25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 x14ac:dyDescent="0.25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 x14ac:dyDescent="0.25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 x14ac:dyDescent="0.25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 x14ac:dyDescent="0.25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 x14ac:dyDescent="0.25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 x14ac:dyDescent="0.25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 x14ac:dyDescent="0.25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 x14ac:dyDescent="0.25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 x14ac:dyDescent="0.25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8" x14ac:dyDescent="0.25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 x14ac:dyDescent="0.25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 x14ac:dyDescent="0.25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 x14ac:dyDescent="0.25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 x14ac:dyDescent="0.25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 x14ac:dyDescent="0.25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 x14ac:dyDescent="0.25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 x14ac:dyDescent="0.25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 x14ac:dyDescent="0.25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 x14ac:dyDescent="0.25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 x14ac:dyDescent="0.25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 x14ac:dyDescent="0.25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 x14ac:dyDescent="0.25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 x14ac:dyDescent="0.25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 x14ac:dyDescent="0.25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 x14ac:dyDescent="0.25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 x14ac:dyDescent="0.25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 x14ac:dyDescent="0.25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 x14ac:dyDescent="0.25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 x14ac:dyDescent="0.25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 x14ac:dyDescent="0.25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 x14ac:dyDescent="0.25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 x14ac:dyDescent="0.25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 x14ac:dyDescent="0.25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 x14ac:dyDescent="0.25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 x14ac:dyDescent="0.25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 x14ac:dyDescent="0.25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 x14ac:dyDescent="0.25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 x14ac:dyDescent="0.25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 x14ac:dyDescent="0.25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 x14ac:dyDescent="0.25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 x14ac:dyDescent="0.25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 x14ac:dyDescent="0.25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 x14ac:dyDescent="0.25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 x14ac:dyDescent="0.25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 x14ac:dyDescent="0.25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 x14ac:dyDescent="0.25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 x14ac:dyDescent="0.25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 x14ac:dyDescent="0.25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 x14ac:dyDescent="0.25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 x14ac:dyDescent="0.25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379</v>
      </c>
    </row>
    <row r="345" spans="1:14" x14ac:dyDescent="0.25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 x14ac:dyDescent="0.25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 x14ac:dyDescent="0.25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 x14ac:dyDescent="0.25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 x14ac:dyDescent="0.25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 x14ac:dyDescent="0.25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384</v>
      </c>
    </row>
    <row r="351" spans="1:14" ht="28" x14ac:dyDescent="0.25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389</v>
      </c>
    </row>
    <row r="352" spans="1:14" x14ac:dyDescent="0.25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388</v>
      </c>
    </row>
    <row r="353" spans="1:14" x14ac:dyDescent="0.25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 x14ac:dyDescent="0.25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 x14ac:dyDescent="0.25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 x14ac:dyDescent="0.25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 x14ac:dyDescent="0.25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 x14ac:dyDescent="0.25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 x14ac:dyDescent="0.25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 x14ac:dyDescent="0.25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 x14ac:dyDescent="0.25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 x14ac:dyDescent="0.25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 x14ac:dyDescent="0.25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 x14ac:dyDescent="0.25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 x14ac:dyDescent="0.25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 x14ac:dyDescent="0.25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 x14ac:dyDescent="0.25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 x14ac:dyDescent="0.25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 x14ac:dyDescent="0.25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 x14ac:dyDescent="0.25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 x14ac:dyDescent="0.25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 x14ac:dyDescent="0.25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 x14ac:dyDescent="0.25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 x14ac:dyDescent="0.25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 x14ac:dyDescent="0.25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 x14ac:dyDescent="0.25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415</v>
      </c>
    </row>
    <row r="377" spans="1:14" x14ac:dyDescent="0.25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 x14ac:dyDescent="0.25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 x14ac:dyDescent="0.25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 x14ac:dyDescent="0.25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 x14ac:dyDescent="0.25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 x14ac:dyDescent="0.25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 x14ac:dyDescent="0.25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 x14ac:dyDescent="0.25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423</v>
      </c>
    </row>
    <row r="385" spans="1:14" x14ac:dyDescent="0.25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 x14ac:dyDescent="0.25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 x14ac:dyDescent="0.25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 x14ac:dyDescent="0.25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 x14ac:dyDescent="0.25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 x14ac:dyDescent="0.25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 x14ac:dyDescent="0.25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 x14ac:dyDescent="0.25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 x14ac:dyDescent="0.25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 x14ac:dyDescent="0.25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436</v>
      </c>
    </row>
    <row r="395" spans="1:14" x14ac:dyDescent="0.25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 x14ac:dyDescent="0.25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 x14ac:dyDescent="0.25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 x14ac:dyDescent="0.25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442</v>
      </c>
    </row>
    <row r="399" spans="1:14" x14ac:dyDescent="0.25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100">
        <v>1821.8030000000001</v>
      </c>
      <c r="K399" s="100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 x14ac:dyDescent="0.25">
      <c r="A400" s="1">
        <v>42969</v>
      </c>
      <c r="B400">
        <v>7.9</v>
      </c>
      <c r="C400" s="101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101">
        <f t="shared" si="285"/>
        <v>3.8119440914867742E-3</v>
      </c>
      <c r="J400" s="100">
        <v>1829.2170000000001</v>
      </c>
      <c r="K400" s="100">
        <v>1814.92</v>
      </c>
      <c r="L400" s="101">
        <f t="shared" ref="L400" si="501">+K400/J400-1</f>
        <v>-7.8159124915195832E-3</v>
      </c>
      <c r="M400" s="100">
        <f t="shared" ref="M400" si="502">WEEKDAY(A400,2)</f>
        <v>2</v>
      </c>
      <c r="N400" s="50"/>
    </row>
    <row r="401" spans="1:14" x14ac:dyDescent="0.25">
      <c r="A401" s="1">
        <v>42970</v>
      </c>
      <c r="B401">
        <v>7.9</v>
      </c>
      <c r="C401" s="101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101">
        <f t="shared" si="285"/>
        <v>7.6530612244898322E-3</v>
      </c>
      <c r="J401" s="100">
        <v>1814.92</v>
      </c>
      <c r="K401" s="100">
        <v>1807.37</v>
      </c>
      <c r="L401" s="101">
        <f t="shared" ref="L401:L406" si="506">+K401/J401-1</f>
        <v>-4.1599629735746824E-3</v>
      </c>
      <c r="M401" s="100">
        <f t="shared" ref="M401" si="507">WEEKDAY(A401,2)</f>
        <v>3</v>
      </c>
      <c r="N401" s="50"/>
    </row>
    <row r="402" spans="1:14" x14ac:dyDescent="0.25">
      <c r="A402" s="1">
        <v>42971</v>
      </c>
      <c r="B402">
        <v>7.78</v>
      </c>
      <c r="C402" s="101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101">
        <f t="shared" ref="I402:I438" si="511">+B402/F402-1</f>
        <v>-7.7061392242483429E-4</v>
      </c>
      <c r="J402" s="100">
        <v>1807.37</v>
      </c>
      <c r="K402" s="100">
        <v>1795.739</v>
      </c>
      <c r="L402" s="101">
        <f t="shared" si="506"/>
        <v>-6.4353176162046388E-3</v>
      </c>
      <c r="M402" s="100">
        <f t="shared" ref="M402" si="512">WEEKDAY(A402,2)</f>
        <v>4</v>
      </c>
      <c r="N402" s="50"/>
    </row>
    <row r="403" spans="1:14" x14ac:dyDescent="0.25">
      <c r="A403" s="1">
        <v>42972</v>
      </c>
      <c r="B403">
        <v>7.87</v>
      </c>
      <c r="C403" s="101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101">
        <f t="shared" si="511"/>
        <v>1.0175527855507127E-3</v>
      </c>
      <c r="J403">
        <v>1795.739</v>
      </c>
      <c r="K403">
        <v>1812.8779999999999</v>
      </c>
      <c r="L403" s="101">
        <f t="shared" si="506"/>
        <v>9.5442600511543851E-3</v>
      </c>
      <c r="M403" s="100">
        <f t="shared" ref="M403" si="516">WEEKDAY(A403,2)</f>
        <v>5</v>
      </c>
      <c r="N403" s="50"/>
    </row>
    <row r="404" spans="1:14" x14ac:dyDescent="0.25">
      <c r="A404" s="98">
        <v>42975</v>
      </c>
      <c r="B404">
        <v>8.0500000000000007</v>
      </c>
      <c r="C404" s="101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101">
        <f t="shared" si="511"/>
        <v>3.6155092881187123E-3</v>
      </c>
      <c r="J404">
        <v>1812.8779999999999</v>
      </c>
      <c r="K404">
        <v>1842.828</v>
      </c>
      <c r="L404" s="101">
        <f t="shared" si="506"/>
        <v>1.6520692512127066E-2</v>
      </c>
      <c r="M404" s="100">
        <f t="shared" ref="M404" si="520">WEEKDAY(A404,2)</f>
        <v>1</v>
      </c>
      <c r="N404" s="50"/>
    </row>
    <row r="405" spans="1:14" x14ac:dyDescent="0.25">
      <c r="A405" s="98">
        <v>42976</v>
      </c>
      <c r="B405">
        <v>8.06</v>
      </c>
      <c r="C405" s="101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101">
        <f t="shared" si="511"/>
        <v>6.1165896891774985E-3</v>
      </c>
      <c r="J405">
        <v>1842.828</v>
      </c>
      <c r="K405">
        <v>1831.5909999999999</v>
      </c>
      <c r="L405" s="101">
        <f t="shared" si="506"/>
        <v>-6.0976933278634737E-3</v>
      </c>
      <c r="M405" s="100">
        <f t="shared" ref="M405" si="524">WEEKDAY(A405,2)</f>
        <v>2</v>
      </c>
      <c r="N405" s="50"/>
    </row>
    <row r="406" spans="1:14" ht="28" x14ac:dyDescent="0.25">
      <c r="A406" s="98">
        <v>42977</v>
      </c>
      <c r="B406">
        <v>8.25</v>
      </c>
      <c r="C406" s="101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101">
        <f t="shared" si="511"/>
        <v>2.420856610800759E-2</v>
      </c>
      <c r="J406">
        <v>1831.5909999999999</v>
      </c>
      <c r="K406">
        <v>1838.6310000000001</v>
      </c>
      <c r="L406" s="101">
        <f t="shared" si="506"/>
        <v>3.8436528679166582E-3</v>
      </c>
      <c r="M406" s="100">
        <f t="shared" ref="M406" si="528">WEEKDAY(A406,2)</f>
        <v>3</v>
      </c>
      <c r="N406" s="50" t="s">
        <v>459</v>
      </c>
    </row>
    <row r="407" spans="1:14" x14ac:dyDescent="0.25">
      <c r="A407" s="98">
        <v>42978</v>
      </c>
      <c r="B407">
        <v>8.25</v>
      </c>
      <c r="C407" s="101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101">
        <f t="shared" si="511"/>
        <v>1.977750309023496E-2</v>
      </c>
      <c r="J407">
        <v>1838.6310000000001</v>
      </c>
      <c r="K407">
        <v>1849.3789999999999</v>
      </c>
      <c r="L407" s="101">
        <f t="shared" ref="L407" si="532">+K407/J407-1</f>
        <v>5.8456536412145876E-3</v>
      </c>
      <c r="M407" s="100">
        <f t="shared" ref="M407" si="533">WEEKDAY(A407,2)</f>
        <v>4</v>
      </c>
    </row>
    <row r="408" spans="1:14" x14ac:dyDescent="0.25">
      <c r="A408" s="98">
        <v>42979</v>
      </c>
      <c r="B408">
        <v>8.26</v>
      </c>
      <c r="C408" s="101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101">
        <f t="shared" si="511"/>
        <v>9.0398240899096649E-3</v>
      </c>
      <c r="J408">
        <v>1849.3789999999999</v>
      </c>
      <c r="K408">
        <v>1865.25</v>
      </c>
      <c r="L408" s="101">
        <f t="shared" ref="L408" si="537">+K408/J408-1</f>
        <v>8.5817996203050306E-3</v>
      </c>
      <c r="M408" s="100">
        <f t="shared" ref="M408" si="538">WEEKDAY(A408,2)</f>
        <v>5</v>
      </c>
      <c r="N408" t="s">
        <v>464</v>
      </c>
    </row>
    <row r="409" spans="1:14" x14ac:dyDescent="0.25">
      <c r="A409" s="98">
        <v>42982</v>
      </c>
      <c r="B409">
        <v>8.4</v>
      </c>
      <c r="C409" s="101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101">
        <f t="shared" si="511"/>
        <v>1.0708699314162073E-2</v>
      </c>
      <c r="J409">
        <v>1865.25</v>
      </c>
      <c r="K409">
        <v>1883.6179999999999</v>
      </c>
      <c r="L409" s="101">
        <f t="shared" ref="L409" si="542">+K409/J409-1</f>
        <v>9.847473529017492E-3</v>
      </c>
      <c r="M409" s="100">
        <f t="shared" ref="M409" si="543">WEEKDAY(A409,2)</f>
        <v>1</v>
      </c>
    </row>
    <row r="410" spans="1:14" x14ac:dyDescent="0.25">
      <c r="A410" s="98">
        <v>42983</v>
      </c>
      <c r="B410">
        <v>8.39</v>
      </c>
      <c r="C410" s="101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101">
        <f t="shared" si="511"/>
        <v>9.26260074581986E-3</v>
      </c>
      <c r="J410">
        <v>1883.6179999999999</v>
      </c>
      <c r="K410">
        <v>1885.162</v>
      </c>
      <c r="L410" s="101">
        <f t="shared" ref="L410" si="547">+K410/J410-1</f>
        <v>8.1969911096635428E-4</v>
      </c>
      <c r="M410" s="100">
        <f t="shared" ref="M410" si="548">WEEKDAY(A410,2)</f>
        <v>2</v>
      </c>
      <c r="N410" t="s">
        <v>465</v>
      </c>
    </row>
    <row r="411" spans="1:14" x14ac:dyDescent="0.25">
      <c r="A411" s="98">
        <v>42984</v>
      </c>
      <c r="B411">
        <v>8.43</v>
      </c>
      <c r="C411" s="101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101">
        <f t="shared" si="511"/>
        <v>5.0071530758226679E-3</v>
      </c>
      <c r="J411">
        <v>1885.162</v>
      </c>
      <c r="K411">
        <v>1902.857</v>
      </c>
      <c r="L411" s="101">
        <f t="shared" ref="L411" si="552">+K411/J411-1</f>
        <v>9.3864612165956984E-3</v>
      </c>
      <c r="M411" s="100">
        <f t="shared" ref="M411" si="553">WEEKDAY(A411,2)</f>
        <v>3</v>
      </c>
    </row>
    <row r="412" spans="1:14" x14ac:dyDescent="0.25">
      <c r="A412" s="98">
        <v>42985</v>
      </c>
      <c r="B412">
        <v>8.27</v>
      </c>
      <c r="C412" s="101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101">
        <f t="shared" si="511"/>
        <v>-1.0765550239234423E-2</v>
      </c>
      <c r="J412">
        <v>1902.857</v>
      </c>
      <c r="K412">
        <v>1890.3820000000001</v>
      </c>
      <c r="L412" s="101">
        <f t="shared" ref="L412" si="557">+K412/J412-1</f>
        <v>-6.5559314231179444E-3</v>
      </c>
      <c r="M412" s="100">
        <f t="shared" ref="M412" si="558">WEEKDAY(A412,2)</f>
        <v>4</v>
      </c>
    </row>
    <row r="413" spans="1:14" x14ac:dyDescent="0.25">
      <c r="A413" s="98">
        <v>42986</v>
      </c>
      <c r="B413">
        <v>8.3699999999999992</v>
      </c>
      <c r="C413" s="101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101">
        <f t="shared" si="511"/>
        <v>-4.28265524625282E-3</v>
      </c>
      <c r="J413">
        <v>1890.3820000000001</v>
      </c>
      <c r="K413">
        <v>1885.2739999999999</v>
      </c>
      <c r="L413" s="101">
        <f t="shared" ref="L413" si="562">+K413/J413-1</f>
        <v>-2.702099364043975E-3</v>
      </c>
      <c r="M413" s="100">
        <f t="shared" ref="M413" si="563">WEEKDAY(A413,2)</f>
        <v>5</v>
      </c>
    </row>
    <row r="414" spans="1:14" x14ac:dyDescent="0.25">
      <c r="A414" s="98">
        <v>42989</v>
      </c>
      <c r="B414">
        <v>8.4</v>
      </c>
      <c r="C414" s="101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101">
        <f t="shared" si="511"/>
        <v>2.7456129879430691E-3</v>
      </c>
      <c r="J414">
        <v>1885.2739999999999</v>
      </c>
      <c r="K414">
        <v>1896.375</v>
      </c>
      <c r="L414" s="101">
        <f t="shared" ref="L414" si="567">+K414/J414-1</f>
        <v>5.8882687609334017E-3</v>
      </c>
      <c r="M414" s="100">
        <f t="shared" ref="M414" si="568">WEEKDAY(A414,2)</f>
        <v>1</v>
      </c>
    </row>
    <row r="415" spans="1:14" x14ac:dyDescent="0.25">
      <c r="A415" s="98">
        <v>42990</v>
      </c>
      <c r="B415">
        <v>8.34</v>
      </c>
      <c r="C415" s="101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101">
        <f t="shared" si="511"/>
        <v>3.4893514619178667E-3</v>
      </c>
      <c r="J415">
        <v>1896.375</v>
      </c>
      <c r="K415">
        <v>1884.4839999999999</v>
      </c>
      <c r="L415" s="101">
        <f t="shared" ref="L415" si="572">+K415/J415-1</f>
        <v>-6.2703842858085057E-3</v>
      </c>
      <c r="M415" s="100">
        <f t="shared" ref="M415" si="573">WEEKDAY(A415,2)</f>
        <v>2</v>
      </c>
    </row>
    <row r="416" spans="1:14" x14ac:dyDescent="0.25">
      <c r="A416" s="98">
        <v>42991</v>
      </c>
      <c r="B416">
        <v>8.35</v>
      </c>
      <c r="C416" s="101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101">
        <f t="shared" si="511"/>
        <v>1.4391940513314161E-3</v>
      </c>
      <c r="J416">
        <v>1884.4839999999999</v>
      </c>
      <c r="K416">
        <v>1888.432</v>
      </c>
      <c r="L416" s="101">
        <f t="shared" ref="L416" si="577">+K416/J416-1</f>
        <v>2.0950031945083936E-3</v>
      </c>
      <c r="M416" s="100">
        <f t="shared" ref="M416" si="578">WEEKDAY(A416,2)</f>
        <v>3</v>
      </c>
    </row>
    <row r="417" spans="1:14" x14ac:dyDescent="0.25">
      <c r="A417" s="98">
        <v>42992</v>
      </c>
      <c r="B417">
        <v>8.25</v>
      </c>
      <c r="C417" s="101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101">
        <f t="shared" si="511"/>
        <v>-1.6940948693126012E-3</v>
      </c>
      <c r="J417">
        <v>1888.432</v>
      </c>
      <c r="K417">
        <v>1879.252</v>
      </c>
      <c r="L417" s="101">
        <f t="shared" ref="L417" si="582">+K417/J417-1</f>
        <v>-4.8611758326484455E-3</v>
      </c>
      <c r="M417" s="100">
        <f t="shared" ref="M417" si="583">WEEKDAY(A417,2)</f>
        <v>4</v>
      </c>
    </row>
    <row r="418" spans="1:14" x14ac:dyDescent="0.25">
      <c r="A418" s="98">
        <v>42993</v>
      </c>
      <c r="B418">
        <v>8.25</v>
      </c>
      <c r="C418" s="101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101">
        <f t="shared" si="511"/>
        <v>-7.2674418604656843E-4</v>
      </c>
      <c r="J418">
        <v>1879.252</v>
      </c>
      <c r="K418">
        <v>1875.635</v>
      </c>
      <c r="L418" s="101">
        <f t="shared" ref="L418" si="587">+K418/J418-1</f>
        <v>-1.9247019558845668E-3</v>
      </c>
      <c r="M418" s="100">
        <f t="shared" ref="M418" si="588">WEEKDAY(A418,2)</f>
        <v>5</v>
      </c>
    </row>
    <row r="419" spans="1:14" x14ac:dyDescent="0.25">
      <c r="A419" s="98">
        <v>42996</v>
      </c>
      <c r="B419">
        <v>8.27</v>
      </c>
      <c r="C419" s="101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101">
        <f t="shared" si="511"/>
        <v>-7.5603024120965978E-3</v>
      </c>
      <c r="J419">
        <v>1875.635</v>
      </c>
      <c r="K419">
        <v>1894.8019999999999</v>
      </c>
      <c r="L419" s="101">
        <f t="shared" ref="L419" si="592">+K419/J419-1</f>
        <v>1.0218939185929088E-2</v>
      </c>
      <c r="M419" s="100">
        <f t="shared" ref="M419" si="593">WEEKDAY(A419,2)</f>
        <v>1</v>
      </c>
      <c r="N419" t="s">
        <v>473</v>
      </c>
    </row>
    <row r="420" spans="1:14" x14ac:dyDescent="0.25">
      <c r="A420" s="98">
        <v>42997</v>
      </c>
      <c r="B420">
        <v>8.16</v>
      </c>
      <c r="C420" s="101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101">
        <f t="shared" si="511"/>
        <v>-6.6950699939135605E-3</v>
      </c>
      <c r="J420">
        <v>1894.8019999999999</v>
      </c>
      <c r="K420">
        <v>1880.296</v>
      </c>
      <c r="L420" s="101">
        <f t="shared" ref="L420" si="597">+K420/J420-1</f>
        <v>-7.6556811740751129E-3</v>
      </c>
      <c r="M420" s="100">
        <f t="shared" ref="M420" si="598">WEEKDAY(A420,2)</f>
        <v>2</v>
      </c>
    </row>
    <row r="421" spans="1:14" x14ac:dyDescent="0.25">
      <c r="A421" s="98">
        <v>42998</v>
      </c>
      <c r="B421">
        <v>8.2200000000000006</v>
      </c>
      <c r="C421" s="101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101">
        <f t="shared" si="511"/>
        <v>-9.1610414657664618E-3</v>
      </c>
      <c r="J421">
        <v>1880.296</v>
      </c>
      <c r="K421">
        <v>1892.6690000000001</v>
      </c>
      <c r="L421" s="101">
        <f t="shared" ref="L421" si="602">+K421/J421-1</f>
        <v>6.5803469241012547E-3</v>
      </c>
      <c r="M421" s="100">
        <f t="shared" ref="M421" si="603">WEEKDAY(A421,2)</f>
        <v>3</v>
      </c>
    </row>
    <row r="422" spans="1:14" x14ac:dyDescent="0.25">
      <c r="A422" s="98">
        <v>42999</v>
      </c>
      <c r="B422">
        <v>8.1</v>
      </c>
      <c r="C422" s="101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101">
        <f t="shared" si="511"/>
        <v>-1.0021999511122037E-2</v>
      </c>
      <c r="J422">
        <v>1892.6690000000001</v>
      </c>
      <c r="K422">
        <v>1872.77</v>
      </c>
      <c r="L422" s="101">
        <f t="shared" ref="L422" si="607">+K422/J422-1</f>
        <v>-1.0513724269801017E-2</v>
      </c>
      <c r="M422" s="100">
        <f t="shared" ref="M422" si="608">WEEKDAY(A422,2)</f>
        <v>4</v>
      </c>
    </row>
    <row r="423" spans="1:14" x14ac:dyDescent="0.25">
      <c r="A423" s="98">
        <v>43000</v>
      </c>
      <c r="B423">
        <v>8.06</v>
      </c>
      <c r="C423" s="101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101">
        <f t="shared" si="511"/>
        <v>-1.285976729944871E-2</v>
      </c>
      <c r="J423">
        <v>1872.77</v>
      </c>
      <c r="K423">
        <v>1866.425</v>
      </c>
      <c r="L423" s="101">
        <f t="shared" ref="L423" si="612">+K423/J423-1</f>
        <v>-3.3880294964143687E-3</v>
      </c>
      <c r="M423" s="100">
        <f t="shared" ref="M423" si="613">WEEKDAY(A423,2)</f>
        <v>5</v>
      </c>
      <c r="N423" t="s">
        <v>480</v>
      </c>
    </row>
    <row r="424" spans="1:14" x14ac:dyDescent="0.25">
      <c r="A424" s="98">
        <v>43003</v>
      </c>
      <c r="B424">
        <v>7.93</v>
      </c>
      <c r="C424" s="101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101">
        <f t="shared" si="511"/>
        <v>-1.3681592039800905E-2</v>
      </c>
      <c r="J424">
        <v>1866.425</v>
      </c>
      <c r="K424">
        <v>1843.6210000000001</v>
      </c>
      <c r="L424" s="101">
        <f t="shared" ref="L424" si="617">+K424/J424-1</f>
        <v>-1.2218010367413545E-2</v>
      </c>
      <c r="M424" s="100">
        <f t="shared" ref="M424" si="618">WEEKDAY(A424,2)</f>
        <v>1</v>
      </c>
    </row>
    <row r="425" spans="1:14" x14ac:dyDescent="0.25">
      <c r="A425" s="98">
        <v>43004</v>
      </c>
      <c r="B425">
        <v>7.92</v>
      </c>
      <c r="C425" s="101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101">
        <f t="shared" si="511"/>
        <v>-1.1235955056179803E-2</v>
      </c>
      <c r="J425">
        <v>1843.6210000000001</v>
      </c>
      <c r="K425">
        <v>1839.4549999999999</v>
      </c>
      <c r="L425" s="101">
        <f t="shared" ref="L425" si="622">+K425/J425-1</f>
        <v>-2.259683524976186E-3</v>
      </c>
      <c r="M425" s="100">
        <f t="shared" ref="M425" si="623">WEEKDAY(A425,2)</f>
        <v>2</v>
      </c>
    </row>
    <row r="426" spans="1:14" x14ac:dyDescent="0.25">
      <c r="A426" s="98">
        <v>43005</v>
      </c>
      <c r="B426">
        <v>8</v>
      </c>
      <c r="C426" s="101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101">
        <f t="shared" si="511"/>
        <v>-6.3346168177865758E-3</v>
      </c>
      <c r="J426">
        <v>1839.4549999999999</v>
      </c>
      <c r="K426">
        <v>1854.943</v>
      </c>
      <c r="L426" s="101">
        <f t="shared" ref="L426" si="627">+K426/J426-1</f>
        <v>8.4198852377470601E-3</v>
      </c>
      <c r="M426" s="100">
        <f t="shared" ref="M426" si="628">WEEKDAY(A426,2)</f>
        <v>3</v>
      </c>
    </row>
    <row r="427" spans="1:14" x14ac:dyDescent="0.25">
      <c r="A427" s="98">
        <v>43006</v>
      </c>
      <c r="B427">
        <v>7.98</v>
      </c>
      <c r="C427" s="101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101">
        <f t="shared" si="511"/>
        <v>-3.2475643267548815E-3</v>
      </c>
      <c r="J427">
        <v>1854.943</v>
      </c>
      <c r="K427">
        <v>1854.7339999999999</v>
      </c>
      <c r="L427" s="101">
        <f t="shared" ref="L427" si="632">+K427/J427-1</f>
        <v>-1.1267192576813745E-4</v>
      </c>
      <c r="M427" s="100">
        <f t="shared" ref="M427" si="633">WEEKDAY(A427,2)</f>
        <v>4</v>
      </c>
    </row>
    <row r="428" spans="1:14" x14ac:dyDescent="0.25">
      <c r="A428" s="98">
        <v>43007</v>
      </c>
      <c r="B428">
        <v>8</v>
      </c>
      <c r="C428" s="101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101">
        <f t="shared" si="511"/>
        <v>-8.9197224975221534E-3</v>
      </c>
      <c r="J428">
        <v>1854.7339999999999</v>
      </c>
      <c r="K428">
        <v>1866.982</v>
      </c>
      <c r="L428" s="101">
        <f t="shared" ref="L428" si="637">+K428/J428-1</f>
        <v>6.6036423551840695E-3</v>
      </c>
      <c r="M428" s="100">
        <f t="shared" ref="M428" si="638">WEEKDAY(A428,2)</f>
        <v>5</v>
      </c>
    </row>
    <row r="429" spans="1:14" x14ac:dyDescent="0.25">
      <c r="A429" s="98">
        <v>43010</v>
      </c>
      <c r="B429">
        <v>8</v>
      </c>
      <c r="C429" s="101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100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101">
        <f t="shared" si="511"/>
        <v>-8.9197224975221534E-3</v>
      </c>
      <c r="J429">
        <v>1866.982</v>
      </c>
      <c r="K429">
        <v>1866.982</v>
      </c>
      <c r="L429" s="101">
        <f t="shared" ref="L429" si="642">+K429/J429-1</f>
        <v>0</v>
      </c>
      <c r="M429" s="100">
        <f t="shared" ref="M429" si="643">WEEKDAY(A429,2)</f>
        <v>1</v>
      </c>
    </row>
    <row r="430" spans="1:14" x14ac:dyDescent="0.25">
      <c r="A430" s="98">
        <v>43011</v>
      </c>
      <c r="B430">
        <v>8.06</v>
      </c>
      <c r="C430" s="101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100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101">
        <f t="shared" si="511"/>
        <v>-1.4866204162535812E-3</v>
      </c>
      <c r="J430">
        <v>1866.982</v>
      </c>
      <c r="K430">
        <v>1866.982</v>
      </c>
      <c r="L430" s="101">
        <f t="shared" ref="L430" si="647">+K430/J430-1</f>
        <v>0</v>
      </c>
      <c r="M430" s="100">
        <f t="shared" ref="M430" si="648">WEEKDAY(A430,2)</f>
        <v>2</v>
      </c>
    </row>
    <row r="431" spans="1:14" x14ac:dyDescent="0.25">
      <c r="A431" s="98">
        <v>43012</v>
      </c>
      <c r="B431">
        <v>8.3000000000000007</v>
      </c>
      <c r="C431" s="101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100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101">
        <f t="shared" si="511"/>
        <v>2.8245787908820708E-2</v>
      </c>
      <c r="J431">
        <v>1866.982</v>
      </c>
      <c r="K431">
        <v>1866.982</v>
      </c>
      <c r="L431" s="101">
        <f t="shared" ref="L431" si="652">+K431/J431-1</f>
        <v>0</v>
      </c>
      <c r="M431" s="100">
        <f t="shared" ref="M431" si="653">WEEKDAY(A431,2)</f>
        <v>3</v>
      </c>
    </row>
    <row r="432" spans="1:14" x14ac:dyDescent="0.25">
      <c r="A432" s="98">
        <v>43013</v>
      </c>
      <c r="B432">
        <v>8.3000000000000007</v>
      </c>
      <c r="C432" s="101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100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101">
        <f t="shared" si="511"/>
        <v>2.8245787908820708E-2</v>
      </c>
      <c r="J432">
        <v>1866.982</v>
      </c>
      <c r="K432">
        <v>1866.982</v>
      </c>
      <c r="L432" s="101">
        <f t="shared" ref="L432" si="657">+K432/J432-1</f>
        <v>0</v>
      </c>
      <c r="M432" s="100">
        <f t="shared" ref="M432" si="658">WEEKDAY(A432,2)</f>
        <v>4</v>
      </c>
    </row>
    <row r="433" spans="1:14" x14ac:dyDescent="0.25">
      <c r="A433" s="98">
        <v>43014</v>
      </c>
      <c r="B433">
        <v>8.35</v>
      </c>
      <c r="C433" s="101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100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101">
        <f t="shared" si="511"/>
        <v>3.4440039643211184E-2</v>
      </c>
      <c r="J433">
        <v>1866.982</v>
      </c>
      <c r="K433">
        <v>1866.982</v>
      </c>
      <c r="L433" s="101">
        <f t="shared" ref="L433" si="662">+K433/J433-1</f>
        <v>0</v>
      </c>
      <c r="M433" s="100">
        <f t="shared" ref="M433" si="663">WEEKDAY(A433,2)</f>
        <v>5</v>
      </c>
      <c r="N433" t="s">
        <v>506</v>
      </c>
    </row>
    <row r="434" spans="1:14" x14ac:dyDescent="0.25">
      <c r="A434" s="98">
        <v>43017</v>
      </c>
      <c r="B434">
        <v>8.2799999999999994</v>
      </c>
      <c r="C434" s="101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101">
        <f t="shared" si="511"/>
        <v>9.6329715888305856E-3</v>
      </c>
      <c r="J434">
        <v>1866.982</v>
      </c>
      <c r="K434">
        <v>1889.838</v>
      </c>
      <c r="L434" s="101">
        <f t="shared" ref="L434" si="667">+K434/J434-1</f>
        <v>1.2242217653946286E-2</v>
      </c>
      <c r="M434" s="100">
        <f t="shared" ref="M434" si="668">WEEKDAY(A434,2)</f>
        <v>1</v>
      </c>
    </row>
    <row r="435" spans="1:14" x14ac:dyDescent="0.25">
      <c r="A435" s="98">
        <v>43018</v>
      </c>
      <c r="B435">
        <v>8.41</v>
      </c>
      <c r="C435" s="101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101">
        <f t="shared" si="511"/>
        <v>4.0592168099331527E-3</v>
      </c>
      <c r="J435">
        <v>1889.838</v>
      </c>
      <c r="K435">
        <v>1917.4580000000001</v>
      </c>
      <c r="L435" s="101">
        <f t="shared" ref="L435" si="672">+K435/J435-1</f>
        <v>1.4615009328841966E-2</v>
      </c>
      <c r="M435" s="100">
        <f t="shared" ref="M435" si="673">WEEKDAY(A435,2)</f>
        <v>2</v>
      </c>
    </row>
    <row r="436" spans="1:14" x14ac:dyDescent="0.25">
      <c r="A436" s="98">
        <v>43019</v>
      </c>
      <c r="B436">
        <v>8.36</v>
      </c>
      <c r="C436" s="101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101">
        <f t="shared" si="511"/>
        <v>5.7747834456207681E-3</v>
      </c>
      <c r="J436">
        <v>1917.4580000000001</v>
      </c>
      <c r="K436">
        <v>1901.5509999999999</v>
      </c>
      <c r="L436" s="101">
        <f t="shared" ref="L436" si="677">+K436/J436-1</f>
        <v>-8.295879231774661E-3</v>
      </c>
      <c r="M436" s="100">
        <f t="shared" ref="M436" si="678">WEEKDAY(A436,2)</f>
        <v>3</v>
      </c>
    </row>
    <row r="437" spans="1:14" x14ac:dyDescent="0.25">
      <c r="A437" s="98">
        <v>43020</v>
      </c>
      <c r="B437">
        <v>8.33</v>
      </c>
      <c r="C437" s="101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101">
        <f t="shared" si="511"/>
        <v>2.8894774861547567E-3</v>
      </c>
      <c r="J437">
        <v>1901.5509999999999</v>
      </c>
      <c r="K437">
        <v>1899.9860000000001</v>
      </c>
      <c r="L437" s="101">
        <f t="shared" ref="L437" si="682">+K437/J437-1</f>
        <v>-8.23012372531573E-4</v>
      </c>
      <c r="M437" s="100">
        <f t="shared" ref="M437" si="683">WEEKDAY(A437,2)</f>
        <v>4</v>
      </c>
    </row>
    <row r="438" spans="1:14" x14ac:dyDescent="0.25">
      <c r="A438" s="98">
        <v>43021</v>
      </c>
      <c r="B438">
        <v>8.44</v>
      </c>
      <c r="C438" s="101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101">
        <f t="shared" si="511"/>
        <v>1.4238253440910231E-3</v>
      </c>
      <c r="J438">
        <v>1899.9860000000001</v>
      </c>
      <c r="K438">
        <v>1926.07</v>
      </c>
      <c r="L438" s="101">
        <f t="shared" ref="L438" si="687">+K438/J438-1</f>
        <v>1.3728522210163518E-2</v>
      </c>
      <c r="M438" s="100">
        <f t="shared" ref="M438" si="688">WEEKDAY(A438,2)</f>
        <v>5</v>
      </c>
    </row>
    <row r="439" spans="1:14" x14ac:dyDescent="0.25">
      <c r="A439" s="98">
        <v>43024</v>
      </c>
    </row>
    <row r="440" spans="1:14" x14ac:dyDescent="0.25">
      <c r="A440" s="98">
        <v>43025</v>
      </c>
    </row>
    <row r="441" spans="1:14" x14ac:dyDescent="0.25">
      <c r="A441" s="98">
        <v>43026</v>
      </c>
    </row>
    <row r="442" spans="1:14" x14ac:dyDescent="0.25">
      <c r="A442" s="98">
        <v>43027</v>
      </c>
    </row>
    <row r="443" spans="1:14" x14ac:dyDescent="0.25">
      <c r="A443" s="98">
        <v>43028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43"/>
  <sheetViews>
    <sheetView zoomScale="115" zoomScaleNormal="115" workbookViewId="0">
      <pane xSplit="1" ySplit="2" topLeftCell="B421" activePane="bottomRight" state="frozen"/>
      <selection pane="topRight" activeCell="B1" sqref="B1"/>
      <selection pane="bottomLeft" activeCell="A3" sqref="A3"/>
      <selection pane="bottomRight" activeCell="A439" sqref="A439:A443"/>
    </sheetView>
  </sheetViews>
  <sheetFormatPr defaultRowHeight="14" x14ac:dyDescent="0.25"/>
  <cols>
    <col min="1" max="1" width="11.6328125" bestFit="1" customWidth="1" collapsed="1"/>
    <col min="2" max="2" width="7.453125" bestFit="1" customWidth="1" collapsed="1"/>
    <col min="3" max="3" width="15" bestFit="1" customWidth="1" collapsed="1"/>
    <col min="4" max="4" width="17.1796875" bestFit="1" customWidth="1" collapsed="1"/>
    <col min="5" max="5" width="17.1796875" customWidth="1" collapsed="1"/>
    <col min="6" max="7" width="15" bestFit="1" customWidth="1" collapsed="1"/>
    <col min="8" max="8" width="15" customWidth="1" collapsed="1"/>
    <col min="9" max="10" width="16.08984375" bestFit="1" customWidth="1" collapsed="1"/>
    <col min="11" max="11" width="12.81640625" bestFit="1" customWidth="1" collapsed="1"/>
    <col min="12" max="12" width="13.90625" bestFit="1" customWidth="1" collapsed="1"/>
    <col min="14" max="14" width="64" bestFit="1" customWidth="1" collapsed="1"/>
  </cols>
  <sheetData>
    <row r="1" spans="1:15" x14ac:dyDescent="0.25">
      <c r="H1" t="s">
        <v>140</v>
      </c>
      <c r="J1" t="s">
        <v>218</v>
      </c>
    </row>
    <row r="2" spans="1:15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 x14ac:dyDescent="0.2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 x14ac:dyDescent="0.2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 x14ac:dyDescent="0.2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 x14ac:dyDescent="0.2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 x14ac:dyDescent="0.2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 x14ac:dyDescent="0.2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 x14ac:dyDescent="0.2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 x14ac:dyDescent="0.2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 x14ac:dyDescent="0.2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 x14ac:dyDescent="0.2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 x14ac:dyDescent="0.2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 x14ac:dyDescent="0.2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 x14ac:dyDescent="0.2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 x14ac:dyDescent="0.2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 x14ac:dyDescent="0.25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 x14ac:dyDescent="0.25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 x14ac:dyDescent="0.25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 x14ac:dyDescent="0.25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 x14ac:dyDescent="0.25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 x14ac:dyDescent="0.25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 x14ac:dyDescent="0.25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 x14ac:dyDescent="0.25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 x14ac:dyDescent="0.25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 x14ac:dyDescent="0.25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 x14ac:dyDescent="0.25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 x14ac:dyDescent="0.25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 x14ac:dyDescent="0.25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 x14ac:dyDescent="0.25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 x14ac:dyDescent="0.25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 x14ac:dyDescent="0.25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 x14ac:dyDescent="0.25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 x14ac:dyDescent="0.25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 x14ac:dyDescent="0.25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 x14ac:dyDescent="0.25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 x14ac:dyDescent="0.25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 x14ac:dyDescent="0.25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 x14ac:dyDescent="0.25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 x14ac:dyDescent="0.25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 x14ac:dyDescent="0.25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 x14ac:dyDescent="0.25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 x14ac:dyDescent="0.25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 x14ac:dyDescent="0.25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 x14ac:dyDescent="0.25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 x14ac:dyDescent="0.25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 x14ac:dyDescent="0.25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 x14ac:dyDescent="0.25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 x14ac:dyDescent="0.25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 x14ac:dyDescent="0.25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 x14ac:dyDescent="0.25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 x14ac:dyDescent="0.25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 x14ac:dyDescent="0.25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 x14ac:dyDescent="0.25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 x14ac:dyDescent="0.25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 x14ac:dyDescent="0.25">
      <c r="A56" s="1">
        <v>42480</v>
      </c>
      <c r="M56">
        <f t="shared" si="5"/>
        <v>3</v>
      </c>
      <c r="N56" s="50"/>
    </row>
    <row r="57" spans="1:14" x14ac:dyDescent="0.25">
      <c r="A57" s="1">
        <v>42481</v>
      </c>
      <c r="B57">
        <v>39</v>
      </c>
      <c r="M57">
        <f t="shared" si="5"/>
        <v>4</v>
      </c>
      <c r="N57" s="50"/>
    </row>
    <row r="58" spans="1:14" x14ac:dyDescent="0.25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 x14ac:dyDescent="0.25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 x14ac:dyDescent="0.25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 x14ac:dyDescent="0.25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 x14ac:dyDescent="0.25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 x14ac:dyDescent="0.25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 x14ac:dyDescent="0.25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 x14ac:dyDescent="0.25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 x14ac:dyDescent="0.25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 x14ac:dyDescent="0.25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 x14ac:dyDescent="0.25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 x14ac:dyDescent="0.25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 x14ac:dyDescent="0.25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 x14ac:dyDescent="0.25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 x14ac:dyDescent="0.25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 x14ac:dyDescent="0.25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 x14ac:dyDescent="0.25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 x14ac:dyDescent="0.25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 x14ac:dyDescent="0.25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 x14ac:dyDescent="0.25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 x14ac:dyDescent="0.25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 x14ac:dyDescent="0.25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 x14ac:dyDescent="0.25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 x14ac:dyDescent="0.25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 x14ac:dyDescent="0.25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 x14ac:dyDescent="0.25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 x14ac:dyDescent="0.25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 x14ac:dyDescent="0.25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 x14ac:dyDescent="0.25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 x14ac:dyDescent="0.25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 x14ac:dyDescent="0.25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 x14ac:dyDescent="0.25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 x14ac:dyDescent="0.25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 x14ac:dyDescent="0.25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 x14ac:dyDescent="0.25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 x14ac:dyDescent="0.25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 x14ac:dyDescent="0.25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 x14ac:dyDescent="0.25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 x14ac:dyDescent="0.25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 x14ac:dyDescent="0.2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 x14ac:dyDescent="0.2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 x14ac:dyDescent="0.2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 x14ac:dyDescent="0.2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 x14ac:dyDescent="0.2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 x14ac:dyDescent="0.2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 x14ac:dyDescent="0.2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 x14ac:dyDescent="0.2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 x14ac:dyDescent="0.2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 x14ac:dyDescent="0.2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 x14ac:dyDescent="0.2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 x14ac:dyDescent="0.2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 x14ac:dyDescent="0.2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 x14ac:dyDescent="0.2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 x14ac:dyDescent="0.2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 x14ac:dyDescent="0.2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 x14ac:dyDescent="0.25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 x14ac:dyDescent="0.25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 x14ac:dyDescent="0.25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 x14ac:dyDescent="0.25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 x14ac:dyDescent="0.25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 x14ac:dyDescent="0.25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 x14ac:dyDescent="0.25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 x14ac:dyDescent="0.25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 x14ac:dyDescent="0.25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 x14ac:dyDescent="0.25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 x14ac:dyDescent="0.25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 x14ac:dyDescent="0.25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 x14ac:dyDescent="0.25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 x14ac:dyDescent="0.25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 x14ac:dyDescent="0.25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 x14ac:dyDescent="0.25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 x14ac:dyDescent="0.25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 x14ac:dyDescent="0.25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 x14ac:dyDescent="0.25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 x14ac:dyDescent="0.25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 x14ac:dyDescent="0.25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 x14ac:dyDescent="0.25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 x14ac:dyDescent="0.25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 x14ac:dyDescent="0.25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 x14ac:dyDescent="0.25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 x14ac:dyDescent="0.25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 x14ac:dyDescent="0.25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 x14ac:dyDescent="0.25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 x14ac:dyDescent="0.25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 x14ac:dyDescent="0.25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 x14ac:dyDescent="0.25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 x14ac:dyDescent="0.25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 x14ac:dyDescent="0.25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 x14ac:dyDescent="0.25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 x14ac:dyDescent="0.25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 x14ac:dyDescent="0.25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 x14ac:dyDescent="0.25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 x14ac:dyDescent="0.25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 x14ac:dyDescent="0.25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 x14ac:dyDescent="0.25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 x14ac:dyDescent="0.25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 x14ac:dyDescent="0.25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 x14ac:dyDescent="0.25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 x14ac:dyDescent="0.25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 x14ac:dyDescent="0.25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 x14ac:dyDescent="0.25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 x14ac:dyDescent="0.25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 x14ac:dyDescent="0.25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 x14ac:dyDescent="0.25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 x14ac:dyDescent="0.25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 x14ac:dyDescent="0.25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 x14ac:dyDescent="0.25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 x14ac:dyDescent="0.25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 x14ac:dyDescent="0.25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 x14ac:dyDescent="0.25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 x14ac:dyDescent="0.25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 x14ac:dyDescent="0.25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 x14ac:dyDescent="0.25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 x14ac:dyDescent="0.25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 x14ac:dyDescent="0.25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 x14ac:dyDescent="0.25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 x14ac:dyDescent="0.25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 x14ac:dyDescent="0.25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 x14ac:dyDescent="0.25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 x14ac:dyDescent="0.25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 x14ac:dyDescent="0.25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 x14ac:dyDescent="0.25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 x14ac:dyDescent="0.25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 x14ac:dyDescent="0.25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 x14ac:dyDescent="0.25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 x14ac:dyDescent="0.25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 x14ac:dyDescent="0.25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 x14ac:dyDescent="0.25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 x14ac:dyDescent="0.25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 x14ac:dyDescent="0.25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 x14ac:dyDescent="0.25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 x14ac:dyDescent="0.25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 x14ac:dyDescent="0.25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 x14ac:dyDescent="0.25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 x14ac:dyDescent="0.25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 x14ac:dyDescent="0.25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 x14ac:dyDescent="0.25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 x14ac:dyDescent="0.25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 x14ac:dyDescent="0.25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 x14ac:dyDescent="0.25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 x14ac:dyDescent="0.25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 x14ac:dyDescent="0.25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 x14ac:dyDescent="0.25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 x14ac:dyDescent="0.25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 x14ac:dyDescent="0.25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 x14ac:dyDescent="0.25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 x14ac:dyDescent="0.25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 x14ac:dyDescent="0.25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 x14ac:dyDescent="0.25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 x14ac:dyDescent="0.25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 x14ac:dyDescent="0.25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 x14ac:dyDescent="0.25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 x14ac:dyDescent="0.25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 x14ac:dyDescent="0.25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 x14ac:dyDescent="0.25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 x14ac:dyDescent="0.25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 x14ac:dyDescent="0.25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 x14ac:dyDescent="0.25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 x14ac:dyDescent="0.25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 x14ac:dyDescent="0.25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 x14ac:dyDescent="0.25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 x14ac:dyDescent="0.25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 x14ac:dyDescent="0.25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 x14ac:dyDescent="0.25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 x14ac:dyDescent="0.25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 x14ac:dyDescent="0.25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 x14ac:dyDescent="0.25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 x14ac:dyDescent="0.2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 x14ac:dyDescent="0.2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 x14ac:dyDescent="0.2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 x14ac:dyDescent="0.2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 x14ac:dyDescent="0.2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 x14ac:dyDescent="0.2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 x14ac:dyDescent="0.2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 x14ac:dyDescent="0.2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 x14ac:dyDescent="0.2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 x14ac:dyDescent="0.2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 x14ac:dyDescent="0.2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 x14ac:dyDescent="0.2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 x14ac:dyDescent="0.2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 x14ac:dyDescent="0.2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 x14ac:dyDescent="0.2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 x14ac:dyDescent="0.2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 x14ac:dyDescent="0.2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 x14ac:dyDescent="0.2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 x14ac:dyDescent="0.2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 x14ac:dyDescent="0.2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 x14ac:dyDescent="0.2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 x14ac:dyDescent="0.2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 x14ac:dyDescent="0.2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 x14ac:dyDescent="0.2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 x14ac:dyDescent="0.2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 x14ac:dyDescent="0.2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 x14ac:dyDescent="0.2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 x14ac:dyDescent="0.2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 x14ac:dyDescent="0.2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 x14ac:dyDescent="0.2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 x14ac:dyDescent="0.2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 x14ac:dyDescent="0.2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 x14ac:dyDescent="0.25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 x14ac:dyDescent="0.25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 x14ac:dyDescent="0.25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 x14ac:dyDescent="0.25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 x14ac:dyDescent="0.25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 x14ac:dyDescent="0.25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 x14ac:dyDescent="0.25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 x14ac:dyDescent="0.25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 x14ac:dyDescent="0.25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 x14ac:dyDescent="0.25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 x14ac:dyDescent="0.25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 x14ac:dyDescent="0.25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 x14ac:dyDescent="0.25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 x14ac:dyDescent="0.25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 x14ac:dyDescent="0.25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 x14ac:dyDescent="0.25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 x14ac:dyDescent="0.25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 x14ac:dyDescent="0.25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 x14ac:dyDescent="0.25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 x14ac:dyDescent="0.25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 x14ac:dyDescent="0.25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 x14ac:dyDescent="0.25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 x14ac:dyDescent="0.25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 x14ac:dyDescent="0.25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 x14ac:dyDescent="0.25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 x14ac:dyDescent="0.25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 x14ac:dyDescent="0.25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 x14ac:dyDescent="0.25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 x14ac:dyDescent="0.25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 x14ac:dyDescent="0.25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 x14ac:dyDescent="0.25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 x14ac:dyDescent="0.25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 x14ac:dyDescent="0.25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 x14ac:dyDescent="0.25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 x14ac:dyDescent="0.25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 x14ac:dyDescent="0.25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 x14ac:dyDescent="0.25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 x14ac:dyDescent="0.25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 x14ac:dyDescent="0.25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 x14ac:dyDescent="0.25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 x14ac:dyDescent="0.25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 x14ac:dyDescent="0.25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 x14ac:dyDescent="0.25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 x14ac:dyDescent="0.25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 x14ac:dyDescent="0.25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 x14ac:dyDescent="0.25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 x14ac:dyDescent="0.25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 x14ac:dyDescent="0.25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 x14ac:dyDescent="0.25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 x14ac:dyDescent="0.25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 x14ac:dyDescent="0.25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 x14ac:dyDescent="0.25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 x14ac:dyDescent="0.25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 x14ac:dyDescent="0.25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 x14ac:dyDescent="0.25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 x14ac:dyDescent="0.25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 x14ac:dyDescent="0.25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 x14ac:dyDescent="0.25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 x14ac:dyDescent="0.25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 x14ac:dyDescent="0.25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 x14ac:dyDescent="0.25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 x14ac:dyDescent="0.25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 x14ac:dyDescent="0.25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 x14ac:dyDescent="0.25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 x14ac:dyDescent="0.25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 x14ac:dyDescent="0.25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 x14ac:dyDescent="0.25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 x14ac:dyDescent="0.25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 x14ac:dyDescent="0.25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 x14ac:dyDescent="0.25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 x14ac:dyDescent="0.25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 x14ac:dyDescent="0.25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 x14ac:dyDescent="0.25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 x14ac:dyDescent="0.25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 x14ac:dyDescent="0.25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 x14ac:dyDescent="0.25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 x14ac:dyDescent="0.25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 x14ac:dyDescent="0.25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 x14ac:dyDescent="0.25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 x14ac:dyDescent="0.25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 x14ac:dyDescent="0.25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 x14ac:dyDescent="0.25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 x14ac:dyDescent="0.25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 x14ac:dyDescent="0.25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 x14ac:dyDescent="0.25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 x14ac:dyDescent="0.25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 x14ac:dyDescent="0.25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 x14ac:dyDescent="0.25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 x14ac:dyDescent="0.25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381</v>
      </c>
    </row>
    <row r="346" spans="1:14" x14ac:dyDescent="0.25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 x14ac:dyDescent="0.25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 x14ac:dyDescent="0.25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 x14ac:dyDescent="0.25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 x14ac:dyDescent="0.25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 x14ac:dyDescent="0.25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 x14ac:dyDescent="0.25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 x14ac:dyDescent="0.25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 x14ac:dyDescent="0.25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 x14ac:dyDescent="0.25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 x14ac:dyDescent="0.25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 x14ac:dyDescent="0.25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 x14ac:dyDescent="0.25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 x14ac:dyDescent="0.25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 x14ac:dyDescent="0.25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 x14ac:dyDescent="0.25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 x14ac:dyDescent="0.25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 x14ac:dyDescent="0.25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411</v>
      </c>
    </row>
    <row r="364" spans="1:14" x14ac:dyDescent="0.25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 x14ac:dyDescent="0.25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 x14ac:dyDescent="0.25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 x14ac:dyDescent="0.25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 x14ac:dyDescent="0.25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410</v>
      </c>
    </row>
    <row r="369" spans="1:14" x14ac:dyDescent="0.25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 x14ac:dyDescent="0.25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 x14ac:dyDescent="0.25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 x14ac:dyDescent="0.25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 x14ac:dyDescent="0.25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409</v>
      </c>
    </row>
    <row r="374" spans="1:14" x14ac:dyDescent="0.25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 x14ac:dyDescent="0.25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 x14ac:dyDescent="0.25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 x14ac:dyDescent="0.25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 x14ac:dyDescent="0.25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417</v>
      </c>
    </row>
    <row r="379" spans="1:14" x14ac:dyDescent="0.25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 x14ac:dyDescent="0.25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 x14ac:dyDescent="0.25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 x14ac:dyDescent="0.25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 x14ac:dyDescent="0.25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 x14ac:dyDescent="0.25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422</v>
      </c>
    </row>
    <row r="385" spans="1:14" x14ac:dyDescent="0.25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 x14ac:dyDescent="0.25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 x14ac:dyDescent="0.25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 x14ac:dyDescent="0.25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 x14ac:dyDescent="0.25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 x14ac:dyDescent="0.25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 x14ac:dyDescent="0.25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 x14ac:dyDescent="0.25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 x14ac:dyDescent="0.25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 x14ac:dyDescent="0.25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 x14ac:dyDescent="0.25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 x14ac:dyDescent="0.25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 x14ac:dyDescent="0.25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 x14ac:dyDescent="0.25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 x14ac:dyDescent="0.25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100">
        <v>3724.6747999999998</v>
      </c>
      <c r="K399" s="100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 x14ac:dyDescent="0.25">
      <c r="A400" s="1">
        <v>42969</v>
      </c>
      <c r="B400">
        <v>45</v>
      </c>
      <c r="C400" s="101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101">
        <f t="shared" ref="G400" si="526">+B400/D400-1</f>
        <v>-1.859652033039505E-3</v>
      </c>
      <c r="H400" s="42">
        <f t="shared" ref="H400" si="527">(+B400/(E400)-1)</f>
        <v>-4.7844775048171417E-3</v>
      </c>
      <c r="I400" s="101">
        <f t="shared" si="344"/>
        <v>-5.0631232174047636E-3</v>
      </c>
      <c r="J400" s="100">
        <v>3740.9940999999999</v>
      </c>
      <c r="K400" s="100">
        <v>3752.3</v>
      </c>
      <c r="L400" s="101">
        <f t="shared" ref="L400" si="528">+K400/J400-1</f>
        <v>3.0221646166188609E-3</v>
      </c>
      <c r="M400" s="100">
        <f t="shared" ref="M400" si="529">WEEKDAY(A400,2)</f>
        <v>2</v>
      </c>
      <c r="N400" s="50" t="s">
        <v>447</v>
      </c>
    </row>
    <row r="401" spans="1:14" x14ac:dyDescent="0.25">
      <c r="A401" s="1">
        <v>42970</v>
      </c>
      <c r="B401" s="100">
        <v>45</v>
      </c>
      <c r="C401" s="101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101">
        <f t="shared" ref="G401" si="532">+B401/D401-1</f>
        <v>-6.0670423894708669E-3</v>
      </c>
      <c r="H401" s="42">
        <f t="shared" ref="H401" si="533">(+B401/(E401)-1)</f>
        <v>-5.8365378502877041E-3</v>
      </c>
      <c r="I401" s="101">
        <f t="shared" si="344"/>
        <v>-7.2799470549305134E-3</v>
      </c>
      <c r="J401" s="100">
        <v>3752.3</v>
      </c>
      <c r="K401" s="100">
        <v>3756.09</v>
      </c>
      <c r="L401" s="101">
        <f t="shared" ref="L401" si="534">+K401/J401-1</f>
        <v>1.0100471710683401E-3</v>
      </c>
      <c r="M401" s="100">
        <f t="shared" ref="M401" si="535">WEEKDAY(A401,2)</f>
        <v>3</v>
      </c>
      <c r="N401" s="50" t="s">
        <v>449</v>
      </c>
    </row>
    <row r="402" spans="1:14" x14ac:dyDescent="0.25">
      <c r="A402" s="1">
        <v>42971</v>
      </c>
      <c r="B402">
        <v>44.95</v>
      </c>
      <c r="C402" s="101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101">
        <f t="shared" ref="G402" si="538">+B402/D402-1</f>
        <v>-2.6891405051537864E-3</v>
      </c>
      <c r="H402" s="42">
        <f t="shared" ref="H402" si="539">(+B402/(E402)-1)</f>
        <v>-3.8796345704306123E-3</v>
      </c>
      <c r="I402" s="101">
        <f t="shared" si="344"/>
        <v>-2.0203814302522938E-3</v>
      </c>
      <c r="J402" s="100">
        <v>3756.09</v>
      </c>
      <c r="K402" s="100">
        <v>3734.6457999999998</v>
      </c>
      <c r="L402" s="101">
        <f t="shared" ref="L402" si="540">+K402/J402-1</f>
        <v>-5.7091816223786562E-3</v>
      </c>
      <c r="M402" s="100">
        <f t="shared" ref="M402" si="541">WEEKDAY(A402,2)</f>
        <v>4</v>
      </c>
      <c r="N402" s="50"/>
    </row>
    <row r="403" spans="1:14" x14ac:dyDescent="0.25">
      <c r="A403" s="1">
        <v>42972</v>
      </c>
      <c r="B403">
        <v>45.8</v>
      </c>
      <c r="C403" s="101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101">
        <f t="shared" ref="G403" si="544">+B403/D403-1</f>
        <v>4.8082306006547171E-4</v>
      </c>
      <c r="H403" s="42">
        <f t="shared" ref="H403" si="545">(+B403/(E403)-1)</f>
        <v>9.7394182444032751E-4</v>
      </c>
      <c r="I403" s="101">
        <f t="shared" si="344"/>
        <v>1.5307238136890167E-3</v>
      </c>
      <c r="J403">
        <v>3734.6457999999998</v>
      </c>
      <c r="K403">
        <v>3795.7543999999998</v>
      </c>
      <c r="L403" s="101">
        <f t="shared" ref="L403" si="546">+K403/J403-1</f>
        <v>1.6362622661565407E-2</v>
      </c>
      <c r="M403" s="100">
        <f t="shared" ref="M403" si="547">WEEKDAY(A403,2)</f>
        <v>5</v>
      </c>
      <c r="N403" s="50"/>
    </row>
    <row r="404" spans="1:14" x14ac:dyDescent="0.25">
      <c r="A404" s="98">
        <v>42975</v>
      </c>
      <c r="B404">
        <v>46.45</v>
      </c>
      <c r="C404" s="101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101">
        <f t="shared" ref="G404" si="550">+B404/D404-1</f>
        <v>3.332305086476639E-3</v>
      </c>
      <c r="H404" s="42">
        <f t="shared" ref="H404" si="551">(+B404/(E404)-1)</f>
        <v>-6.55966105801431E-4</v>
      </c>
      <c r="I404" s="101">
        <f t="shared" si="344"/>
        <v>-5.1641778198552313E-4</v>
      </c>
      <c r="J404">
        <v>3795.7543999999998</v>
      </c>
      <c r="K404">
        <v>3842.7118999999998</v>
      </c>
      <c r="L404" s="101">
        <f t="shared" ref="L404" si="552">+K404/J404-1</f>
        <v>1.2371058570069815E-2</v>
      </c>
      <c r="M404" s="100">
        <f t="shared" ref="M404" si="553">WEEKDAY(A404,2)</f>
        <v>1</v>
      </c>
      <c r="N404" s="50"/>
    </row>
    <row r="405" spans="1:14" x14ac:dyDescent="0.25">
      <c r="A405" s="98">
        <v>42976</v>
      </c>
      <c r="B405">
        <v>46.35</v>
      </c>
      <c r="C405" s="101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101">
        <f t="shared" ref="G405" si="556">+B405/D405-1</f>
        <v>-5.4209002246852211E-4</v>
      </c>
      <c r="H405" s="42">
        <f t="shared" ref="H405" si="557">(+B405/(E405)-1)</f>
        <v>-3.9911453001537645E-3</v>
      </c>
      <c r="I405" s="101">
        <f t="shared" si="344"/>
        <v>-5.1299663010581087E-3</v>
      </c>
      <c r="J405">
        <v>3842.7118999999998</v>
      </c>
      <c r="K405">
        <v>3834.5376000000001</v>
      </c>
      <c r="L405" s="101">
        <f t="shared" ref="L405" si="558">+K405/J405-1</f>
        <v>-2.1272216634298236E-3</v>
      </c>
      <c r="M405" s="100">
        <f t="shared" ref="M405" si="559">WEEKDAY(A405,2)</f>
        <v>2</v>
      </c>
      <c r="N405" s="50"/>
    </row>
    <row r="406" spans="1:14" x14ac:dyDescent="0.25">
      <c r="A406" s="98">
        <v>42977</v>
      </c>
      <c r="B406">
        <v>46.5</v>
      </c>
      <c r="C406" s="101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101">
        <f t="shared" ref="G406" si="562">+B406/D406-1</f>
        <v>-1.8486037345536444E-3</v>
      </c>
      <c r="H406" s="42">
        <f t="shared" ref="H406" si="563">(+B406/(E406)-1)</f>
        <v>-5.1071781073828149E-3</v>
      </c>
      <c r="I406" s="101">
        <f t="shared" si="344"/>
        <v>-5.7304139582621261E-3</v>
      </c>
      <c r="J406">
        <v>3834.5376000000001</v>
      </c>
      <c r="K406">
        <v>3834.3004999999998</v>
      </c>
      <c r="L406" s="101">
        <f t="shared" ref="L406" si="564">+K406/J406-1</f>
        <v>-6.1832748751822209E-5</v>
      </c>
      <c r="M406" s="100">
        <f t="shared" ref="M406" si="565">WEEKDAY(A406,2)</f>
        <v>3</v>
      </c>
      <c r="N406" s="50" t="s">
        <v>461</v>
      </c>
    </row>
    <row r="407" spans="1:14" x14ac:dyDescent="0.25">
      <c r="A407" s="98">
        <v>42978</v>
      </c>
      <c r="B407">
        <v>46.3</v>
      </c>
      <c r="C407" s="101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101">
        <f t="shared" ref="G407" si="568">+B407/D407-1</f>
        <v>-6.8448208212099626E-3</v>
      </c>
      <c r="H407" s="42">
        <f t="shared" ref="H407" si="569">(+B407/(E407)-1)</f>
        <v>-4.2933091674152157E-3</v>
      </c>
      <c r="I407" s="101">
        <f t="shared" si="344"/>
        <v>-4.5151580305310413E-3</v>
      </c>
      <c r="J407">
        <v>3834.3004999999998</v>
      </c>
      <c r="K407">
        <v>3822.0927999999999</v>
      </c>
      <c r="L407" s="101">
        <f t="shared" ref="L407" si="570">+K407/J407-1</f>
        <v>-3.1838141011639731E-3</v>
      </c>
      <c r="M407" s="100">
        <f t="shared" ref="M407" si="571">WEEKDAY(A407,2)</f>
        <v>4</v>
      </c>
    </row>
    <row r="408" spans="1:14" x14ac:dyDescent="0.25">
      <c r="A408" s="98">
        <v>42979</v>
      </c>
      <c r="B408">
        <v>46.65</v>
      </c>
      <c r="C408" s="101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101">
        <f t="shared" ref="G408" si="574">+B408/D408-1</f>
        <v>7.9868722356080113E-4</v>
      </c>
      <c r="H408" s="42">
        <f t="shared" ref="H408" si="575">(+B408/(E408)-1)</f>
        <v>-2.4874669902986701E-3</v>
      </c>
      <c r="I408" s="101">
        <f t="shared" si="344"/>
        <v>-2.0536516493390167E-3</v>
      </c>
      <c r="J408">
        <v>3822.0927999999999</v>
      </c>
      <c r="K408">
        <v>3830.5383000000002</v>
      </c>
      <c r="L408" s="101">
        <f t="shared" ref="L408" si="576">+K408/J408-1</f>
        <v>2.2096533082609504E-3</v>
      </c>
      <c r="M408" s="100">
        <f t="shared" ref="M408" si="577">WEEKDAY(A408,2)</f>
        <v>5</v>
      </c>
    </row>
    <row r="409" spans="1:14" x14ac:dyDescent="0.25">
      <c r="A409" s="98">
        <v>42982</v>
      </c>
      <c r="B409">
        <v>47.1</v>
      </c>
      <c r="C409" s="101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101">
        <f t="shared" ref="G409" si="580">+B409/D409-1</f>
        <v>3.6223206694043775E-3</v>
      </c>
      <c r="H409" s="42">
        <f t="shared" ref="H409" si="581">(+B409/(E409)-1)</f>
        <v>-1.6003413764436036E-3</v>
      </c>
      <c r="I409" s="101">
        <f t="shared" si="344"/>
        <v>-1.6533129848657069E-3</v>
      </c>
      <c r="J409">
        <v>3830.5383000000002</v>
      </c>
      <c r="K409">
        <v>3845.6163000000001</v>
      </c>
      <c r="L409" s="101">
        <f t="shared" ref="L409" si="582">+K409/J409-1</f>
        <v>3.9362613865523421E-3</v>
      </c>
      <c r="M409" s="100">
        <f t="shared" ref="M409" si="583">WEEKDAY(A409,2)</f>
        <v>1</v>
      </c>
    </row>
    <row r="410" spans="1:14" x14ac:dyDescent="0.25">
      <c r="A410" s="98">
        <v>42983</v>
      </c>
      <c r="B410">
        <v>47.3</v>
      </c>
      <c r="C410" s="101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101">
        <f t="shared" ref="G410" si="586">+B410/D410-1</f>
        <v>-3.8514558186497627E-4</v>
      </c>
      <c r="H410" s="42">
        <f t="shared" ref="H410" si="587">(+B410/(E410)-1)</f>
        <v>-1.402646107252381E-3</v>
      </c>
      <c r="I410" s="101">
        <f t="shared" si="344"/>
        <v>-1.1192532680084355E-3</v>
      </c>
      <c r="J410">
        <v>3845.6163000000001</v>
      </c>
      <c r="K410">
        <v>3857.0464000000002</v>
      </c>
      <c r="L410" s="101">
        <f t="shared" ref="L410" si="588">+K410/J410-1</f>
        <v>2.9722414064035085E-3</v>
      </c>
      <c r="M410" s="100">
        <f t="shared" ref="M410" si="589">WEEKDAY(A410,2)</f>
        <v>2</v>
      </c>
    </row>
    <row r="411" spans="1:14" x14ac:dyDescent="0.25">
      <c r="A411" s="98">
        <v>42984</v>
      </c>
      <c r="B411">
        <v>47.2</v>
      </c>
      <c r="C411" s="101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101">
        <f t="shared" ref="G411" si="592">+B411/D411-1</f>
        <v>-1.2640291924699287E-3</v>
      </c>
      <c r="H411" s="42">
        <f t="shared" ref="H411" si="593">(+B411/(E411)-1)</f>
        <v>-1.4761870091313245E-3</v>
      </c>
      <c r="I411" s="101">
        <f t="shared" si="344"/>
        <v>-1.607581013622128E-3</v>
      </c>
      <c r="J411">
        <v>3857.0464000000002</v>
      </c>
      <c r="K411">
        <v>3849.4499000000001</v>
      </c>
      <c r="L411" s="101">
        <f t="shared" ref="L411" si="594">+K411/J411-1</f>
        <v>-1.9695122153573497E-3</v>
      </c>
      <c r="M411" s="100">
        <f t="shared" ref="M411" si="595">WEEKDAY(A411,2)</f>
        <v>3</v>
      </c>
    </row>
    <row r="412" spans="1:14" x14ac:dyDescent="0.25">
      <c r="A412" s="98">
        <v>42985</v>
      </c>
      <c r="B412">
        <v>47</v>
      </c>
      <c r="C412" s="101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101">
        <f t="shared" ref="G412" si="598">+B412/D412-1</f>
        <v>-7.5582418158326448E-4</v>
      </c>
      <c r="H412" s="42">
        <f t="shared" ref="H412" si="599">(+B412/(E412)-1)</f>
        <v>-1.8833046750125204E-3</v>
      </c>
      <c r="I412" s="101">
        <f t="shared" si="344"/>
        <v>-2.1866972379679384E-3</v>
      </c>
      <c r="J412">
        <v>3849.4499000000001</v>
      </c>
      <c r="K412">
        <v>3829.8712999999998</v>
      </c>
      <c r="L412" s="101">
        <f t="shared" ref="L412" si="600">+K412/J412-1</f>
        <v>-5.0860773639371804E-3</v>
      </c>
      <c r="M412" s="100">
        <f t="shared" ref="M412" si="601">WEEKDAY(A412,2)</f>
        <v>4</v>
      </c>
    </row>
    <row r="413" spans="1:14" x14ac:dyDescent="0.25">
      <c r="A413" s="98">
        <v>42986</v>
      </c>
      <c r="B413">
        <v>47.4</v>
      </c>
      <c r="C413" s="101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101">
        <f t="shared" ref="G413" si="604">+B413/D413-1</f>
        <v>7.3263153854674634E-3</v>
      </c>
      <c r="H413" s="42">
        <f t="shared" ref="H413" si="605">(+B413/(E413)-1)</f>
        <v>-5.1735616438070009E-3</v>
      </c>
      <c r="I413" s="101">
        <f t="shared" si="344"/>
        <v>-1.7479940189120136E-3</v>
      </c>
      <c r="J413">
        <v>3829.8712999999998</v>
      </c>
      <c r="K413">
        <v>3825.9895000000001</v>
      </c>
      <c r="L413" s="101">
        <f t="shared" ref="L413" si="606">+K413/J413-1</f>
        <v>-1.0135588629308634E-3</v>
      </c>
      <c r="M413" s="100">
        <f t="shared" ref="M413" si="607">WEEKDAY(A413,2)</f>
        <v>5</v>
      </c>
    </row>
    <row r="414" spans="1:14" x14ac:dyDescent="0.25">
      <c r="A414" s="98">
        <v>42989</v>
      </c>
      <c r="B414">
        <v>47.15</v>
      </c>
      <c r="C414" s="101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101">
        <f t="shared" ref="G414" si="610">+B414/D414-1</f>
        <v>-6.9236954703485454E-3</v>
      </c>
      <c r="H414" s="42">
        <f t="shared" ref="H414" si="611">(+B414/(E414)-1)</f>
        <v>3.3720873541502883E-3</v>
      </c>
      <c r="I414" s="101">
        <f t="shared" si="344"/>
        <v>1.4017500637157898E-3</v>
      </c>
      <c r="J414">
        <v>3825.9895000000001</v>
      </c>
      <c r="K414">
        <v>3825.6453000000001</v>
      </c>
      <c r="L414" s="101">
        <f t="shared" ref="L414" si="612">+K414/J414-1</f>
        <v>-8.9963655153790789E-5</v>
      </c>
      <c r="M414" s="100">
        <f t="shared" ref="M414" si="613">WEEKDAY(A414,2)</f>
        <v>1</v>
      </c>
    </row>
    <row r="415" spans="1:14" x14ac:dyDescent="0.25">
      <c r="A415" s="98">
        <v>42990</v>
      </c>
      <c r="B415">
        <v>47.15</v>
      </c>
      <c r="C415" s="101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101">
        <f t="shared" ref="G415" si="616">+B415/D415-1</f>
        <v>-1.8046691987156915E-3</v>
      </c>
      <c r="H415" s="42">
        <f t="shared" ref="H415" si="617">(+B415/(E415)-1)</f>
        <v>1.2670927597964177E-3</v>
      </c>
      <c r="I415" s="101">
        <f t="shared" si="344"/>
        <v>1.4868309260833712E-3</v>
      </c>
      <c r="J415">
        <v>3825.6453000000001</v>
      </c>
      <c r="K415">
        <v>3837.9340999999999</v>
      </c>
      <c r="L415" s="101">
        <f t="shared" ref="L415" si="618">+K415/J415-1</f>
        <v>3.2122162501577733E-3</v>
      </c>
      <c r="M415" s="100">
        <f t="shared" ref="M415" si="619">WEEKDAY(A415,2)</f>
        <v>2</v>
      </c>
    </row>
    <row r="416" spans="1:14" x14ac:dyDescent="0.25">
      <c r="A416" s="98">
        <v>42991</v>
      </c>
      <c r="B416">
        <v>47.15</v>
      </c>
      <c r="C416" s="101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101">
        <f t="shared" ref="G416" si="622">+B416/D416-1</f>
        <v>2.6918166609624095E-4</v>
      </c>
      <c r="H416" s="42">
        <f t="shared" ref="H416" si="623">(+B416/(E416)-1)</f>
        <v>-1.3960444988611043E-3</v>
      </c>
      <c r="I416" s="101">
        <f t="shared" si="344"/>
        <v>-7.6293815962369393E-4</v>
      </c>
      <c r="J416">
        <v>3837.9340999999999</v>
      </c>
      <c r="K416">
        <v>3842.6061</v>
      </c>
      <c r="L416" s="101">
        <f t="shared" ref="L416" si="624">+K416/J416-1</f>
        <v>1.2173215793360725E-3</v>
      </c>
      <c r="M416" s="100">
        <f t="shared" ref="M416" si="625">WEEKDAY(A416,2)</f>
        <v>3</v>
      </c>
    </row>
    <row r="417" spans="1:14" x14ac:dyDescent="0.25">
      <c r="A417" s="98">
        <v>42992</v>
      </c>
      <c r="B417">
        <v>46.7</v>
      </c>
      <c r="C417" s="101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101">
        <f t="shared" ref="G417" si="628">+B417/D417-1</f>
        <v>-7.0305926153207965E-3</v>
      </c>
      <c r="H417" s="42">
        <f t="shared" ref="H417" si="629">(+B417/(E417)-1)</f>
        <v>-3.4625919461046539E-3</v>
      </c>
      <c r="I417" s="101">
        <f t="shared" si="344"/>
        <v>-3.6270535523788006E-3</v>
      </c>
      <c r="J417">
        <v>3842.6061</v>
      </c>
      <c r="K417">
        <v>3829.9553999999998</v>
      </c>
      <c r="L417" s="101">
        <f t="shared" ref="L417" si="630">+K417/J417-1</f>
        <v>-3.292218788701784E-3</v>
      </c>
      <c r="M417" s="100">
        <f t="shared" ref="M417" si="631">WEEKDAY(A417,2)</f>
        <v>4</v>
      </c>
    </row>
    <row r="418" spans="1:14" x14ac:dyDescent="0.25">
      <c r="A418" s="98">
        <v>42993</v>
      </c>
      <c r="B418">
        <v>46.75</v>
      </c>
      <c r="C418" s="101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101">
        <f t="shared" ref="G418" si="634">+B418/D418-1</f>
        <v>-2.9094150684296771E-3</v>
      </c>
      <c r="H418" s="42">
        <f t="shared" ref="H418" si="635">(+B418/(E418)-1)</f>
        <v>-3.9141431160820694E-3</v>
      </c>
      <c r="I418" s="101">
        <f t="shared" si="344"/>
        <v>-3.4957581958477979E-3</v>
      </c>
      <c r="J418">
        <v>3829.9553999999998</v>
      </c>
      <c r="K418">
        <v>3831.2964999999999</v>
      </c>
      <c r="L418" s="101">
        <f t="shared" ref="L418" si="636">+K418/J418-1</f>
        <v>3.5016073555316218E-4</v>
      </c>
      <c r="M418" s="100">
        <f t="shared" ref="M418" si="637">WEEKDAY(A418,2)</f>
        <v>5</v>
      </c>
    </row>
    <row r="419" spans="1:14" x14ac:dyDescent="0.25">
      <c r="A419" s="98">
        <v>42996</v>
      </c>
      <c r="B419">
        <v>47.05</v>
      </c>
      <c r="C419" s="101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101">
        <f t="shared" ref="G419" si="640">+B419/D419-1</f>
        <v>-1.9246551774598775E-4</v>
      </c>
      <c r="H419" s="42">
        <f t="shared" ref="H419" si="641">(+B419/(E419)-1)</f>
        <v>5.1201389626576166E-4</v>
      </c>
      <c r="I419" s="101">
        <f t="shared" si="344"/>
        <v>-1.0625863351398923E-4</v>
      </c>
      <c r="J419">
        <v>3831.2964999999999</v>
      </c>
      <c r="K419">
        <v>3843.1428000000001</v>
      </c>
      <c r="L419" s="101">
        <f t="shared" ref="L419" si="642">+K419/J419-1</f>
        <v>3.0919820483745752E-3</v>
      </c>
      <c r="M419" s="100">
        <f t="shared" ref="M419" si="643">WEEKDAY(A419,2)</f>
        <v>1</v>
      </c>
    </row>
    <row r="420" spans="1:14" x14ac:dyDescent="0.25">
      <c r="A420" s="98">
        <v>42997</v>
      </c>
      <c r="B420">
        <v>46.6</v>
      </c>
      <c r="C420" s="101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101">
        <f t="shared" ref="G420" si="646">+B420/D420-1</f>
        <v>-6.8199150625324334E-3</v>
      </c>
      <c r="H420" s="42">
        <f t="shared" ref="H420" si="647">(+B420/(E420)-1)</f>
        <v>-3.3046051550555955E-4</v>
      </c>
      <c r="I420" s="101">
        <f t="shared" si="344"/>
        <v>1.1386340687908891E-3</v>
      </c>
      <c r="J420">
        <v>3843.1428000000001</v>
      </c>
      <c r="K420">
        <v>3832.1161000000002</v>
      </c>
      <c r="L420" s="101">
        <f t="shared" ref="L420" si="648">+K420/J420-1</f>
        <v>-2.8691882071100183E-3</v>
      </c>
      <c r="M420" s="100">
        <f t="shared" ref="M420" si="649">WEEKDAY(A420,2)</f>
        <v>2</v>
      </c>
    </row>
    <row r="421" spans="1:14" x14ac:dyDescent="0.25">
      <c r="A421" s="98">
        <v>42998</v>
      </c>
      <c r="B421">
        <v>46.9</v>
      </c>
      <c r="C421" s="101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101">
        <f t="shared" ref="G421" si="652">+B421/D421-1</f>
        <v>4.8777773004735625E-3</v>
      </c>
      <c r="H421" s="42">
        <f t="shared" ref="H421" si="653">(+B421/(E421)-1)</f>
        <v>7.3854368655368319E-4</v>
      </c>
      <c r="I421" s="101">
        <f t="shared" si="344"/>
        <v>6.6141799483654395E-4</v>
      </c>
      <c r="J421">
        <v>3832.1161000000002</v>
      </c>
      <c r="K421">
        <v>3842.4353000000001</v>
      </c>
      <c r="L421" s="101">
        <f t="shared" ref="L421" si="654">+K421/J421-1</f>
        <v>2.6928202932055001E-3</v>
      </c>
      <c r="M421" s="100">
        <f t="shared" ref="M421" si="655">WEEKDAY(A421,2)</f>
        <v>3</v>
      </c>
    </row>
    <row r="422" spans="1:14" x14ac:dyDescent="0.25">
      <c r="A422" s="98">
        <v>42999</v>
      </c>
      <c r="B422">
        <v>46.7</v>
      </c>
      <c r="C422" s="101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101">
        <f t="shared" ref="G422" si="658">+B422/D422-1</f>
        <v>-2.4069235371050324E-3</v>
      </c>
      <c r="H422" s="42">
        <f t="shared" ref="H422" si="659">(+B422/(E422)-1)</f>
        <v>1.6776920749825841E-3</v>
      </c>
      <c r="I422" s="101">
        <f t="shared" si="344"/>
        <v>1.4797023439343526E-3</v>
      </c>
      <c r="J422">
        <v>3842.4353000000001</v>
      </c>
      <c r="K422">
        <v>3837.8175999999999</v>
      </c>
      <c r="L422" s="101">
        <f t="shared" ref="L422" si="660">+K422/J422-1</f>
        <v>-1.2017638917694029E-3</v>
      </c>
      <c r="M422" s="100">
        <f t="shared" ref="M422" si="661">WEEKDAY(A422,2)</f>
        <v>4</v>
      </c>
    </row>
    <row r="423" spans="1:14" x14ac:dyDescent="0.25">
      <c r="A423" s="98">
        <v>43000</v>
      </c>
      <c r="B423">
        <v>46.55</v>
      </c>
      <c r="C423" s="101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101">
        <f t="shared" ref="G423" si="664">+B423/D423-1</f>
        <v>-1.7143595878216233E-3</v>
      </c>
      <c r="H423" s="42">
        <f t="shared" ref="H423" si="665">(+B423/(E423)-1)</f>
        <v>-3.9320687616708483E-3</v>
      </c>
      <c r="I423" s="101">
        <f t="shared" si="344"/>
        <v>-3.7239962331991894E-3</v>
      </c>
      <c r="J423">
        <v>3837.8175999999999</v>
      </c>
      <c r="K423">
        <v>3837.7303999999999</v>
      </c>
      <c r="L423" s="101">
        <f t="shared" ref="L423" si="666">+K423/J423-1</f>
        <v>-2.2721246575096998E-5</v>
      </c>
      <c r="M423" s="100">
        <f t="shared" ref="M423" si="667">WEEKDAY(A423,2)</f>
        <v>5</v>
      </c>
      <c r="N423" t="s">
        <v>481</v>
      </c>
    </row>
    <row r="424" spans="1:14" x14ac:dyDescent="0.25">
      <c r="A424" s="98">
        <v>43003</v>
      </c>
      <c r="B424">
        <v>46.05</v>
      </c>
      <c r="C424" s="101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101">
        <f t="shared" ref="G424" si="670">+B424/D424-1</f>
        <v>-9.2778451829730324E-3</v>
      </c>
      <c r="H424" s="42">
        <f t="shared" ref="H424" si="671">(+B424/(E424)-1)</f>
        <v>-6.0543551546569097E-3</v>
      </c>
      <c r="I424" s="101">
        <f t="shared" si="344"/>
        <v>-6.6867989646247628E-3</v>
      </c>
      <c r="J424">
        <v>3837.7303999999999</v>
      </c>
      <c r="K424">
        <v>3817.7914999999998</v>
      </c>
      <c r="L424" s="101">
        <f t="shared" ref="L424" si="672">+K424/J424-1</f>
        <v>-5.1954926276217561E-3</v>
      </c>
      <c r="M424" s="100">
        <f t="shared" ref="M424" si="673">WEEKDAY(A424,2)</f>
        <v>1</v>
      </c>
    </row>
    <row r="425" spans="1:14" x14ac:dyDescent="0.25">
      <c r="A425" s="98">
        <v>43004</v>
      </c>
      <c r="B425">
        <v>46.05</v>
      </c>
      <c r="C425" s="101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101">
        <f t="shared" ref="G425" si="676">+B425/D425-1</f>
        <v>-7.4641545199424231E-3</v>
      </c>
      <c r="H425" s="42">
        <f t="shared" ref="H425" si="677">(+B425/(E425)-1)</f>
        <v>-5.088452460245807E-3</v>
      </c>
      <c r="I425" s="101">
        <f t="shared" si="344"/>
        <v>-4.7547006699806271E-3</v>
      </c>
      <c r="J425">
        <v>3817.7914999999998</v>
      </c>
      <c r="K425">
        <v>3820.7815999999998</v>
      </c>
      <c r="L425" s="101">
        <f t="shared" ref="L425" si="678">+K425/J425-1</f>
        <v>7.8320149227639746E-4</v>
      </c>
      <c r="M425" s="100">
        <f t="shared" ref="M425" si="679">WEEKDAY(A425,2)</f>
        <v>2</v>
      </c>
    </row>
    <row r="426" spans="1:14" x14ac:dyDescent="0.25">
      <c r="A426" s="98">
        <v>43005</v>
      </c>
      <c r="B426">
        <v>46</v>
      </c>
      <c r="C426" s="101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101">
        <f t="shared" ref="G426" si="682">+B426/D426-1</f>
        <v>-5.9441699240240231E-3</v>
      </c>
      <c r="H426" s="42">
        <f t="shared" ref="H426" si="683">(+B426/(E426)-1)</f>
        <v>-3.3799213800436156E-3</v>
      </c>
      <c r="I426" s="101">
        <f t="shared" si="344"/>
        <v>-2.6667822995034562E-3</v>
      </c>
      <c r="J426">
        <v>3820.7815999999998</v>
      </c>
      <c r="K426">
        <v>3821.2</v>
      </c>
      <c r="L426" s="101">
        <f t="shared" ref="L426" si="684">+K426/J426-1</f>
        <v>1.095063900014015E-4</v>
      </c>
      <c r="M426" s="100">
        <f t="shared" ref="M426" si="685">WEEKDAY(A426,2)</f>
        <v>3</v>
      </c>
    </row>
    <row r="427" spans="1:14" x14ac:dyDescent="0.25">
      <c r="A427" s="98">
        <v>43006</v>
      </c>
      <c r="B427">
        <v>45.75</v>
      </c>
      <c r="C427" s="101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101">
        <f t="shared" ref="G427" si="688">+B427/D427-1</f>
        <v>-8.4344256760868763E-3</v>
      </c>
      <c r="H427" s="42">
        <f t="shared" ref="H427" si="689">(+B427/(E427)-1)</f>
        <v>-2.4652636433390995E-3</v>
      </c>
      <c r="I427" s="101">
        <f t="shared" si="344"/>
        <v>-3.0942212150266712E-3</v>
      </c>
      <c r="J427">
        <v>3821.2</v>
      </c>
      <c r="K427">
        <v>3822.5385999999999</v>
      </c>
      <c r="L427" s="101">
        <f t="shared" ref="L427" si="690">+K427/J427-1</f>
        <v>3.5030880351727411E-4</v>
      </c>
      <c r="M427" s="100">
        <f t="shared" ref="M427" si="691">WEEKDAY(A427,2)</f>
        <v>4</v>
      </c>
    </row>
    <row r="428" spans="1:14" x14ac:dyDescent="0.25">
      <c r="A428" s="98">
        <v>43007</v>
      </c>
      <c r="B428">
        <v>46.05</v>
      </c>
      <c r="C428" s="101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101">
        <f t="shared" ref="G428" si="694">+B428/D428-1</f>
        <v>-2.0909998374130101E-4</v>
      </c>
      <c r="H428" s="42">
        <f t="shared" ref="H428" si="695">(+B428/(E428)-1)</f>
        <v>-3.757944607829522E-6</v>
      </c>
      <c r="I428" s="101">
        <f t="shared" si="344"/>
        <v>-2.1715055047777376E-5</v>
      </c>
      <c r="J428">
        <v>3822.5385999999999</v>
      </c>
      <c r="K428">
        <v>3836.5012999999999</v>
      </c>
      <c r="L428" s="101">
        <f t="shared" ref="L428" si="696">+K428/J428-1</f>
        <v>3.652729628420337E-3</v>
      </c>
      <c r="M428" s="100">
        <f t="shared" ref="M428" si="697">WEEKDAY(A428,2)</f>
        <v>5</v>
      </c>
    </row>
    <row r="429" spans="1:14" x14ac:dyDescent="0.25">
      <c r="A429" s="98">
        <v>43010</v>
      </c>
      <c r="B429">
        <v>46.05</v>
      </c>
      <c r="C429" s="101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101">
        <f t="shared" ref="G429" si="700">+B429/D429-1</f>
        <v>-2.1715055047777376E-5</v>
      </c>
      <c r="H429" s="42">
        <f t="shared" ref="H429" si="701">(+B429/(E429)-1)</f>
        <v>-6.8390621836167398E-4</v>
      </c>
      <c r="I429" s="101">
        <f t="shared" si="344"/>
        <v>-6.5104166666674068E-4</v>
      </c>
      <c r="J429">
        <v>3836.5012999999999</v>
      </c>
      <c r="K429">
        <v>3836.5012999999999</v>
      </c>
      <c r="L429" s="101">
        <f t="shared" ref="L429" si="702">+K429/J429-1</f>
        <v>0</v>
      </c>
      <c r="M429" s="100">
        <f t="shared" ref="M429" si="703">WEEKDAY(A429,2)</f>
        <v>1</v>
      </c>
    </row>
    <row r="430" spans="1:14" x14ac:dyDescent="0.25">
      <c r="A430" s="98">
        <v>43011</v>
      </c>
      <c r="B430">
        <v>47.05</v>
      </c>
      <c r="C430" s="101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101">
        <f t="shared" ref="G430" si="706">+B430/D430-1</f>
        <v>2.1050347222222099E-2</v>
      </c>
      <c r="H430" s="42">
        <f t="shared" ref="H430" si="707">(+B430/(E430)-1)</f>
        <v>2.2917895905367525E-2</v>
      </c>
      <c r="I430" s="101">
        <f t="shared" si="344"/>
        <v>2.1693339992616689E-2</v>
      </c>
      <c r="J430">
        <v>3836.5012999999999</v>
      </c>
      <c r="K430">
        <v>3836.5012999999999</v>
      </c>
      <c r="L430" s="101">
        <f t="shared" ref="L430" si="708">+K430/J430-1</f>
        <v>0</v>
      </c>
      <c r="M430" s="100">
        <f t="shared" ref="M430" si="709">WEEKDAY(A430,2)</f>
        <v>2</v>
      </c>
      <c r="N430" t="s">
        <v>492</v>
      </c>
    </row>
    <row r="431" spans="1:14" x14ac:dyDescent="0.25">
      <c r="A431" s="98">
        <v>43012</v>
      </c>
      <c r="B431">
        <v>47.45</v>
      </c>
      <c r="C431" s="101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100">
        <v>46.051000000000002</v>
      </c>
      <c r="G431" s="101">
        <f t="shared" ref="G431" si="712">+B431/D431-1</f>
        <v>3.0379362011682787E-2</v>
      </c>
      <c r="H431" s="42">
        <f t="shared" ref="H431" si="713">(+B431/(E431)-1)</f>
        <v>2.4614479135087297E-2</v>
      </c>
      <c r="I431" s="101">
        <f t="shared" si="344"/>
        <v>3.0379362011682787E-2</v>
      </c>
      <c r="J431">
        <v>3836.5012999999999</v>
      </c>
      <c r="K431">
        <v>3836.5012999999999</v>
      </c>
      <c r="L431" s="101">
        <f t="shared" ref="L431" si="714">+K431/J431-1</f>
        <v>0</v>
      </c>
      <c r="M431" s="100">
        <f t="shared" ref="M431" si="715">WEEKDAY(A431,2)</f>
        <v>3</v>
      </c>
    </row>
    <row r="432" spans="1:14" x14ac:dyDescent="0.25">
      <c r="A432" s="98">
        <v>43013</v>
      </c>
      <c r="B432">
        <v>47.45</v>
      </c>
      <c r="C432" s="101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100">
        <v>46.051000000000002</v>
      </c>
      <c r="G432" s="101">
        <f t="shared" ref="G432" si="718">+B432/D432-1</f>
        <v>3.0379362011682787E-2</v>
      </c>
      <c r="H432" s="42">
        <f t="shared" ref="H432" si="719">(+B432/(E432)-1)</f>
        <v>3.1690906353009307E-2</v>
      </c>
      <c r="I432" s="101">
        <f t="shared" si="344"/>
        <v>3.0379362011682787E-2</v>
      </c>
      <c r="J432">
        <v>3836.5012999999999</v>
      </c>
      <c r="K432">
        <v>3836.5012999999999</v>
      </c>
      <c r="L432" s="101">
        <f t="shared" ref="L432" si="720">+K432/J432-1</f>
        <v>0</v>
      </c>
      <c r="M432" s="100">
        <f t="shared" ref="M432" si="721">WEEKDAY(A432,2)</f>
        <v>4</v>
      </c>
    </row>
    <row r="433" spans="1:14" x14ac:dyDescent="0.25">
      <c r="A433" s="98">
        <v>43014</v>
      </c>
      <c r="B433">
        <v>47.35</v>
      </c>
      <c r="C433" s="101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100">
        <v>46.051000000000002</v>
      </c>
      <c r="G433" s="101">
        <f t="shared" ref="G433" si="724">+B433/D433-1</f>
        <v>2.8207856506916151E-2</v>
      </c>
      <c r="H433" s="42">
        <f t="shared" ref="H433" si="725">(+B433/(E433)-1)</f>
        <v>2.8979550417469913E-2</v>
      </c>
      <c r="I433" s="101">
        <f t="shared" ref="I433:I438" si="726">+B433/F433-1</f>
        <v>2.8207856506916151E-2</v>
      </c>
      <c r="J433">
        <v>3836.5012999999999</v>
      </c>
      <c r="K433">
        <v>3836.5012999999999</v>
      </c>
      <c r="L433" s="101">
        <f t="shared" ref="L433" si="727">+K433/J433-1</f>
        <v>0</v>
      </c>
      <c r="M433" s="100">
        <f t="shared" ref="M433" si="728">WEEKDAY(A433,2)</f>
        <v>5</v>
      </c>
      <c r="N433" t="s">
        <v>505</v>
      </c>
    </row>
    <row r="434" spans="1:14" x14ac:dyDescent="0.25">
      <c r="A434" s="98">
        <v>43017</v>
      </c>
      <c r="B434">
        <v>47.1</v>
      </c>
      <c r="C434" s="101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101">
        <f t="shared" ref="G434" si="731">+B434/D434-1</f>
        <v>1.0737632611149683E-2</v>
      </c>
      <c r="H434" s="42">
        <f t="shared" ref="H434" si="732">(+B434/(E434)-1)</f>
        <v>6.1916268584163436E-3</v>
      </c>
      <c r="I434" s="101">
        <f t="shared" si="726"/>
        <v>4.8000000000001375E-3</v>
      </c>
      <c r="J434">
        <v>3836.5012999999999</v>
      </c>
      <c r="K434">
        <v>3882.2076000000002</v>
      </c>
      <c r="L434" s="101">
        <f t="shared" ref="L434" si="733">+K434/J434-1</f>
        <v>1.1913536950971526E-2</v>
      </c>
      <c r="M434" s="100">
        <f t="shared" ref="M434" si="734">WEEKDAY(A434,2)</f>
        <v>1</v>
      </c>
    </row>
    <row r="435" spans="1:14" x14ac:dyDescent="0.25">
      <c r="A435" s="98">
        <v>43018</v>
      </c>
      <c r="B435">
        <v>47.25</v>
      </c>
      <c r="C435" s="101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101">
        <f t="shared" ref="G435" si="737">+B435/D435-1</f>
        <v>6.0160361917054317E-3</v>
      </c>
      <c r="H435" s="42">
        <f t="shared" ref="H435" si="738">(+B435/(E435)-1)</f>
        <v>-4.0835933114846679E-4</v>
      </c>
      <c r="I435" s="101">
        <f t="shared" si="726"/>
        <v>-5.9224163458693191E-4</v>
      </c>
      <c r="J435">
        <v>3882.2076000000002</v>
      </c>
      <c r="K435">
        <v>3889.8636999999999</v>
      </c>
      <c r="L435" s="101">
        <f t="shared" ref="L435" si="739">+K435/J435-1</f>
        <v>1.9720995858127921E-3</v>
      </c>
      <c r="M435" s="100">
        <f t="shared" ref="M435" si="740">WEEKDAY(A435,2)</f>
        <v>2</v>
      </c>
      <c r="N435" t="s">
        <v>512</v>
      </c>
    </row>
    <row r="436" spans="1:14" x14ac:dyDescent="0.25">
      <c r="A436" s="98">
        <v>43019</v>
      </c>
      <c r="B436">
        <v>47.5</v>
      </c>
      <c r="C436" s="101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101">
        <f t="shared" ref="G436" si="743">+B436/D436-1</f>
        <v>1.3944908634468955E-3</v>
      </c>
      <c r="H436" s="42">
        <f t="shared" ref="H436" si="744">(+B436/(E436)-1)</f>
        <v>9.5626204552612393E-5</v>
      </c>
      <c r="I436" s="101">
        <f t="shared" si="726"/>
        <v>1.263317471680292E-4</v>
      </c>
      <c r="J436">
        <v>3889.8636999999999</v>
      </c>
      <c r="K436">
        <v>3902.6867999999999</v>
      </c>
      <c r="L436" s="101">
        <f t="shared" ref="L436" si="745">+K436/J436-1</f>
        <v>3.2965422413129275E-3</v>
      </c>
      <c r="M436" s="100">
        <f t="shared" ref="M436" si="746">WEEKDAY(A436,2)</f>
        <v>3</v>
      </c>
    </row>
    <row r="437" spans="1:14" x14ac:dyDescent="0.25">
      <c r="A437" s="98">
        <v>43020</v>
      </c>
      <c r="B437">
        <v>47.75</v>
      </c>
      <c r="C437" s="101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101">
        <f t="shared" ref="G437" si="749">+B437/D437-1</f>
        <v>2.7522138253823769E-3</v>
      </c>
      <c r="H437" s="42">
        <f t="shared" ref="H437" si="750">(+B437/(E437)-1)</f>
        <v>3.0275243454083167E-3</v>
      </c>
      <c r="I437" s="101">
        <f t="shared" si="726"/>
        <v>2.9194933943836876E-3</v>
      </c>
      <c r="J437">
        <v>3902.6867999999999</v>
      </c>
      <c r="K437">
        <v>3912.9535999999998</v>
      </c>
      <c r="L437" s="101">
        <f t="shared" ref="L437" si="751">+K437/J437-1</f>
        <v>2.63070047025038E-3</v>
      </c>
      <c r="M437" s="100">
        <f t="shared" ref="M437" si="752">WEEKDAY(A437,2)</f>
        <v>4</v>
      </c>
      <c r="N437" t="s">
        <v>520</v>
      </c>
    </row>
    <row r="438" spans="1:14" x14ac:dyDescent="0.25">
      <c r="A438" s="98">
        <v>43021</v>
      </c>
      <c r="B438">
        <v>47.9</v>
      </c>
      <c r="C438" s="101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101">
        <f t="shared" ref="G438" si="755">+B438/D438-1</f>
        <v>4.0054397961426513E-3</v>
      </c>
      <c r="H438" s="42">
        <f t="shared" ref="H438" si="756">(+B438/(E438)-1)</f>
        <v>2.9984262004199014E-3</v>
      </c>
      <c r="I438" s="101">
        <f t="shared" si="726"/>
        <v>2.5324933548209749E-3</v>
      </c>
      <c r="J438">
        <v>3912.9535999999998</v>
      </c>
      <c r="K438">
        <v>3921</v>
      </c>
      <c r="L438" s="101">
        <f t="shared" ref="L438" si="757">+K438/J438-1</f>
        <v>2.0563494542844563E-3</v>
      </c>
      <c r="M438" s="100">
        <f t="shared" ref="M438" si="758">WEEKDAY(A438,2)</f>
        <v>5</v>
      </c>
    </row>
    <row r="439" spans="1:14" x14ac:dyDescent="0.25">
      <c r="A439" s="98">
        <v>43024</v>
      </c>
    </row>
    <row r="440" spans="1:14" x14ac:dyDescent="0.25">
      <c r="A440" s="98">
        <v>43025</v>
      </c>
    </row>
    <row r="441" spans="1:14" x14ac:dyDescent="0.25">
      <c r="A441" s="98">
        <v>43026</v>
      </c>
    </row>
    <row r="442" spans="1:14" x14ac:dyDescent="0.25">
      <c r="A442" s="98">
        <v>43027</v>
      </c>
    </row>
    <row r="443" spans="1:14" x14ac:dyDescent="0.25">
      <c r="A443" s="98">
        <v>43028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49"/>
  <sheetViews>
    <sheetView zoomScale="115" zoomScaleNormal="115" workbookViewId="0">
      <pane xSplit="1" ySplit="2" topLeftCell="B427" activePane="bottomRight" state="frozen"/>
      <selection pane="topRight" activeCell="B1" sqref="B1"/>
      <selection pane="bottomLeft" activeCell="A3" sqref="A3"/>
      <selection pane="bottomRight" activeCell="E445" sqref="E445"/>
    </sheetView>
  </sheetViews>
  <sheetFormatPr defaultRowHeight="14" x14ac:dyDescent="0.25"/>
  <cols>
    <col min="1" max="1" width="11.453125" bestFit="1" customWidth="1" collapsed="1"/>
    <col min="2" max="2" width="9.453125" bestFit="1" customWidth="1" collapsed="1"/>
    <col min="3" max="3" width="13.08984375" customWidth="1" collapsed="1"/>
    <col min="4" max="4" width="15.08984375" bestFit="1" customWidth="1" collapsed="1"/>
    <col min="5" max="5" width="15.08984375" customWidth="1"/>
    <col min="6" max="6" width="15" bestFit="1" customWidth="1" collapsed="1"/>
    <col min="7" max="7" width="20" bestFit="1" customWidth="1" collapsed="1"/>
    <col min="8" max="8" width="20" customWidth="1"/>
    <col min="9" max="9" width="16.08984375" bestFit="1" customWidth="1" collapsed="1"/>
    <col min="10" max="10" width="14.08984375" customWidth="1" collapsed="1"/>
    <col min="11" max="11" width="11.1796875" bestFit="1" customWidth="1" collapsed="1"/>
    <col min="12" max="12" width="12.81640625" bestFit="1" customWidth="1" collapsed="1"/>
    <col min="14" max="14" width="28.90625" style="50" customWidth="1"/>
    <col min="15" max="15" width="18.36328125" bestFit="1" customWidth="1" collapsed="1"/>
    <col min="16" max="16" width="19.36328125" bestFit="1" customWidth="1" collapsed="1"/>
  </cols>
  <sheetData>
    <row r="1" spans="1:17" x14ac:dyDescent="0.25">
      <c r="J1" t="s">
        <v>219</v>
      </c>
      <c r="O1" t="s">
        <v>34</v>
      </c>
    </row>
    <row r="2" spans="1:17" x14ac:dyDescent="0.25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95"/>
      <c r="O2" s="37" t="s">
        <v>35</v>
      </c>
      <c r="P2" s="37" t="s">
        <v>47</v>
      </c>
    </row>
    <row r="3" spans="1:17" x14ac:dyDescent="0.25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 x14ac:dyDescent="0.25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 x14ac:dyDescent="0.25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 x14ac:dyDescent="0.25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 x14ac:dyDescent="0.25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 x14ac:dyDescent="0.25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 x14ac:dyDescent="0.25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 x14ac:dyDescent="0.25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 x14ac:dyDescent="0.25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 x14ac:dyDescent="0.25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 x14ac:dyDescent="0.25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 x14ac:dyDescent="0.25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 x14ac:dyDescent="0.25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 x14ac:dyDescent="0.25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 x14ac:dyDescent="0.25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 x14ac:dyDescent="0.25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 x14ac:dyDescent="0.25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 x14ac:dyDescent="0.25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 x14ac:dyDescent="0.25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 x14ac:dyDescent="0.25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 x14ac:dyDescent="0.25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 x14ac:dyDescent="0.25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 x14ac:dyDescent="0.25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 x14ac:dyDescent="0.25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 x14ac:dyDescent="0.25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 x14ac:dyDescent="0.25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 x14ac:dyDescent="0.25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 x14ac:dyDescent="0.25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 x14ac:dyDescent="0.25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 x14ac:dyDescent="0.25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 x14ac:dyDescent="0.25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 x14ac:dyDescent="0.25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 x14ac:dyDescent="0.25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 x14ac:dyDescent="0.25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 x14ac:dyDescent="0.25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 x14ac:dyDescent="0.25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 x14ac:dyDescent="0.25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 x14ac:dyDescent="0.25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 x14ac:dyDescent="0.25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 x14ac:dyDescent="0.25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 x14ac:dyDescent="0.25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 x14ac:dyDescent="0.25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 x14ac:dyDescent="0.25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 x14ac:dyDescent="0.25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 x14ac:dyDescent="0.25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 x14ac:dyDescent="0.25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 x14ac:dyDescent="0.25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 x14ac:dyDescent="0.25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 x14ac:dyDescent="0.25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 x14ac:dyDescent="0.25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 x14ac:dyDescent="0.25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 x14ac:dyDescent="0.25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 x14ac:dyDescent="0.25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 x14ac:dyDescent="0.25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 x14ac:dyDescent="0.25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 x14ac:dyDescent="0.25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 x14ac:dyDescent="0.25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 x14ac:dyDescent="0.25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 x14ac:dyDescent="0.25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 x14ac:dyDescent="0.25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 x14ac:dyDescent="0.25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 x14ac:dyDescent="0.25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 x14ac:dyDescent="0.25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 x14ac:dyDescent="0.25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 x14ac:dyDescent="0.25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 x14ac:dyDescent="0.25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 x14ac:dyDescent="0.25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 x14ac:dyDescent="0.25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 x14ac:dyDescent="0.25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 x14ac:dyDescent="0.25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 x14ac:dyDescent="0.25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 x14ac:dyDescent="0.25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 x14ac:dyDescent="0.25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 x14ac:dyDescent="0.25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 x14ac:dyDescent="0.25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 x14ac:dyDescent="0.25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 x14ac:dyDescent="0.25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 x14ac:dyDescent="0.25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 x14ac:dyDescent="0.25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 x14ac:dyDescent="0.25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 x14ac:dyDescent="0.25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 x14ac:dyDescent="0.25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 x14ac:dyDescent="0.25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 x14ac:dyDescent="0.25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 x14ac:dyDescent="0.25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 x14ac:dyDescent="0.25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 x14ac:dyDescent="0.25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 x14ac:dyDescent="0.25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 x14ac:dyDescent="0.25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 x14ac:dyDescent="0.25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 x14ac:dyDescent="0.25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 x14ac:dyDescent="0.25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 x14ac:dyDescent="0.25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 x14ac:dyDescent="0.25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 x14ac:dyDescent="0.25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 x14ac:dyDescent="0.25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 x14ac:dyDescent="0.25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 x14ac:dyDescent="0.25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 x14ac:dyDescent="0.25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 x14ac:dyDescent="0.25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 x14ac:dyDescent="0.25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 x14ac:dyDescent="0.25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 x14ac:dyDescent="0.25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 x14ac:dyDescent="0.25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 x14ac:dyDescent="0.25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 x14ac:dyDescent="0.25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 x14ac:dyDescent="0.25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 x14ac:dyDescent="0.25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 x14ac:dyDescent="0.25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 x14ac:dyDescent="0.25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 x14ac:dyDescent="0.25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 x14ac:dyDescent="0.25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 x14ac:dyDescent="0.25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 x14ac:dyDescent="0.25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 x14ac:dyDescent="0.25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 x14ac:dyDescent="0.25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 x14ac:dyDescent="0.25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 x14ac:dyDescent="0.25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 x14ac:dyDescent="0.25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 x14ac:dyDescent="0.25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 x14ac:dyDescent="0.25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 x14ac:dyDescent="0.25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 x14ac:dyDescent="0.25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 x14ac:dyDescent="0.25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 x14ac:dyDescent="0.25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 x14ac:dyDescent="0.25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 x14ac:dyDescent="0.25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 x14ac:dyDescent="0.25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 x14ac:dyDescent="0.25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 x14ac:dyDescent="0.25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 x14ac:dyDescent="0.25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 x14ac:dyDescent="0.25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 x14ac:dyDescent="0.25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 x14ac:dyDescent="0.25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 x14ac:dyDescent="0.25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 x14ac:dyDescent="0.25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 x14ac:dyDescent="0.25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 x14ac:dyDescent="0.25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 x14ac:dyDescent="0.25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 x14ac:dyDescent="0.25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 x14ac:dyDescent="0.25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 x14ac:dyDescent="0.25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 x14ac:dyDescent="0.25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 x14ac:dyDescent="0.25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 x14ac:dyDescent="0.25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 x14ac:dyDescent="0.25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 x14ac:dyDescent="0.25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 x14ac:dyDescent="0.25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 x14ac:dyDescent="0.25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 x14ac:dyDescent="0.25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 x14ac:dyDescent="0.25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 x14ac:dyDescent="0.25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 x14ac:dyDescent="0.25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 x14ac:dyDescent="0.25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 x14ac:dyDescent="0.25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 x14ac:dyDescent="0.25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 x14ac:dyDescent="0.25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 x14ac:dyDescent="0.25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 x14ac:dyDescent="0.25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 x14ac:dyDescent="0.25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 x14ac:dyDescent="0.25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 x14ac:dyDescent="0.25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 x14ac:dyDescent="0.25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 x14ac:dyDescent="0.25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 x14ac:dyDescent="0.25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 x14ac:dyDescent="0.25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 x14ac:dyDescent="0.25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 x14ac:dyDescent="0.25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 x14ac:dyDescent="0.25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 x14ac:dyDescent="0.25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 x14ac:dyDescent="0.25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 x14ac:dyDescent="0.25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 x14ac:dyDescent="0.25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 x14ac:dyDescent="0.25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 x14ac:dyDescent="0.25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 x14ac:dyDescent="0.25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 x14ac:dyDescent="0.25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 x14ac:dyDescent="0.25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 x14ac:dyDescent="0.25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 x14ac:dyDescent="0.25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 x14ac:dyDescent="0.25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 x14ac:dyDescent="0.25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 x14ac:dyDescent="0.25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 x14ac:dyDescent="0.25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 x14ac:dyDescent="0.25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 x14ac:dyDescent="0.25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 x14ac:dyDescent="0.25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 x14ac:dyDescent="0.25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 x14ac:dyDescent="0.25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 x14ac:dyDescent="0.25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 x14ac:dyDescent="0.25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 x14ac:dyDescent="0.25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 x14ac:dyDescent="0.25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 x14ac:dyDescent="0.25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 x14ac:dyDescent="0.25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 x14ac:dyDescent="0.25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 x14ac:dyDescent="0.25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 x14ac:dyDescent="0.25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 x14ac:dyDescent="0.25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 x14ac:dyDescent="0.25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 x14ac:dyDescent="0.25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 x14ac:dyDescent="0.25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 x14ac:dyDescent="0.25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 x14ac:dyDescent="0.25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 x14ac:dyDescent="0.25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 x14ac:dyDescent="0.25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 x14ac:dyDescent="0.25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 x14ac:dyDescent="0.25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 x14ac:dyDescent="0.25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 x14ac:dyDescent="0.25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 x14ac:dyDescent="0.25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 x14ac:dyDescent="0.25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 x14ac:dyDescent="0.25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 x14ac:dyDescent="0.25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 x14ac:dyDescent="0.25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 x14ac:dyDescent="0.25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 x14ac:dyDescent="0.25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 x14ac:dyDescent="0.25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 x14ac:dyDescent="0.25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 x14ac:dyDescent="0.25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 x14ac:dyDescent="0.25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 x14ac:dyDescent="0.25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 x14ac:dyDescent="0.25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 x14ac:dyDescent="0.25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 x14ac:dyDescent="0.25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 x14ac:dyDescent="0.25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 x14ac:dyDescent="0.25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 x14ac:dyDescent="0.25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 x14ac:dyDescent="0.25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 x14ac:dyDescent="0.25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 x14ac:dyDescent="0.25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 x14ac:dyDescent="0.25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 x14ac:dyDescent="0.25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 x14ac:dyDescent="0.25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 x14ac:dyDescent="0.25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 x14ac:dyDescent="0.25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 x14ac:dyDescent="0.25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 x14ac:dyDescent="0.25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 x14ac:dyDescent="0.25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 x14ac:dyDescent="0.25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 x14ac:dyDescent="0.25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 x14ac:dyDescent="0.25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 x14ac:dyDescent="0.25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 x14ac:dyDescent="0.25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 x14ac:dyDescent="0.25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 x14ac:dyDescent="0.25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 x14ac:dyDescent="0.25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 x14ac:dyDescent="0.25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 x14ac:dyDescent="0.25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 x14ac:dyDescent="0.25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 x14ac:dyDescent="0.25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8" x14ac:dyDescent="0.25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 x14ac:dyDescent="0.25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 x14ac:dyDescent="0.25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 x14ac:dyDescent="0.25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6" x14ac:dyDescent="0.25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 x14ac:dyDescent="0.25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 x14ac:dyDescent="0.25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 x14ac:dyDescent="0.25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 x14ac:dyDescent="0.25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 x14ac:dyDescent="0.25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 x14ac:dyDescent="0.25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2" x14ac:dyDescent="0.2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 x14ac:dyDescent="0.25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 x14ac:dyDescent="0.25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 x14ac:dyDescent="0.25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 x14ac:dyDescent="0.25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 x14ac:dyDescent="0.25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 x14ac:dyDescent="0.25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 x14ac:dyDescent="0.25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8" x14ac:dyDescent="0.25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8" x14ac:dyDescent="0.25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 x14ac:dyDescent="0.25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 x14ac:dyDescent="0.25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 x14ac:dyDescent="0.25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 x14ac:dyDescent="0.25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 x14ac:dyDescent="0.25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 x14ac:dyDescent="0.25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 x14ac:dyDescent="0.25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 x14ac:dyDescent="0.25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 x14ac:dyDescent="0.25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 x14ac:dyDescent="0.25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 x14ac:dyDescent="0.25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 x14ac:dyDescent="0.25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 x14ac:dyDescent="0.25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 x14ac:dyDescent="0.25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 x14ac:dyDescent="0.25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 x14ac:dyDescent="0.25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 x14ac:dyDescent="0.25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 x14ac:dyDescent="0.25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 x14ac:dyDescent="0.25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 x14ac:dyDescent="0.25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 x14ac:dyDescent="0.25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8" x14ac:dyDescent="0.25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 x14ac:dyDescent="0.25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8" x14ac:dyDescent="0.25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 x14ac:dyDescent="0.25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 x14ac:dyDescent="0.25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 x14ac:dyDescent="0.25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8" x14ac:dyDescent="0.25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 x14ac:dyDescent="0.25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 x14ac:dyDescent="0.25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 x14ac:dyDescent="0.25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6" x14ac:dyDescent="0.25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8" x14ac:dyDescent="0.25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 x14ac:dyDescent="0.25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 x14ac:dyDescent="0.25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 x14ac:dyDescent="0.25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 x14ac:dyDescent="0.25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 x14ac:dyDescent="0.25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 x14ac:dyDescent="0.25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 x14ac:dyDescent="0.25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 x14ac:dyDescent="0.25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 x14ac:dyDescent="0.25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 x14ac:dyDescent="0.25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 x14ac:dyDescent="0.25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 x14ac:dyDescent="0.25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 x14ac:dyDescent="0.25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 x14ac:dyDescent="0.25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 x14ac:dyDescent="0.25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 x14ac:dyDescent="0.25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 x14ac:dyDescent="0.25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 x14ac:dyDescent="0.25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 x14ac:dyDescent="0.25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 x14ac:dyDescent="0.25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 x14ac:dyDescent="0.25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 x14ac:dyDescent="0.25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 x14ac:dyDescent="0.25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 x14ac:dyDescent="0.25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 x14ac:dyDescent="0.25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 x14ac:dyDescent="0.25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 x14ac:dyDescent="0.25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6" x14ac:dyDescent="0.25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 x14ac:dyDescent="0.25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 x14ac:dyDescent="0.25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 x14ac:dyDescent="0.25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 x14ac:dyDescent="0.25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 x14ac:dyDescent="0.25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 x14ac:dyDescent="0.25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 x14ac:dyDescent="0.25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 x14ac:dyDescent="0.25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 x14ac:dyDescent="0.25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 x14ac:dyDescent="0.25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 x14ac:dyDescent="0.25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 x14ac:dyDescent="0.25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 x14ac:dyDescent="0.25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 x14ac:dyDescent="0.25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 x14ac:dyDescent="0.25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 x14ac:dyDescent="0.25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 x14ac:dyDescent="0.25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 x14ac:dyDescent="0.25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 x14ac:dyDescent="0.25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 x14ac:dyDescent="0.25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 x14ac:dyDescent="0.25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 x14ac:dyDescent="0.25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 x14ac:dyDescent="0.25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 x14ac:dyDescent="0.25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 x14ac:dyDescent="0.25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 x14ac:dyDescent="0.25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 x14ac:dyDescent="0.25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 x14ac:dyDescent="0.25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 x14ac:dyDescent="0.25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 x14ac:dyDescent="0.25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 x14ac:dyDescent="0.25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 x14ac:dyDescent="0.25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 x14ac:dyDescent="0.25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 x14ac:dyDescent="0.25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 x14ac:dyDescent="0.25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 x14ac:dyDescent="0.25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 x14ac:dyDescent="0.25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 x14ac:dyDescent="0.25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 x14ac:dyDescent="0.25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 x14ac:dyDescent="0.25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 x14ac:dyDescent="0.25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 x14ac:dyDescent="0.25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 x14ac:dyDescent="0.25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 x14ac:dyDescent="0.25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405</v>
      </c>
    </row>
    <row r="380" spans="1:14" x14ac:dyDescent="0.25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 x14ac:dyDescent="0.25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 x14ac:dyDescent="0.25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 x14ac:dyDescent="0.25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 x14ac:dyDescent="0.25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 x14ac:dyDescent="0.25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 x14ac:dyDescent="0.25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 x14ac:dyDescent="0.25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444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 x14ac:dyDescent="0.25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 x14ac:dyDescent="0.25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 x14ac:dyDescent="0.25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421</v>
      </c>
    </row>
    <row r="391" spans="1:14" x14ac:dyDescent="0.25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 x14ac:dyDescent="0.25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 x14ac:dyDescent="0.25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F393">
        <v>42.79</v>
      </c>
      <c r="G393" s="42">
        <f t="shared" ref="G393" si="419">+B393/D393-1</f>
        <v>1.5437290337581011E-3</v>
      </c>
      <c r="I393" s="25">
        <f t="shared" si="389"/>
        <v>1.4021967749475728E-3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 x14ac:dyDescent="0.25">
      <c r="A394" s="1">
        <v>42951</v>
      </c>
      <c r="B394">
        <v>42.84</v>
      </c>
      <c r="C394" s="25">
        <f t="shared" ref="C394" si="422">B394/B393-1</f>
        <v>-2.333722287047868E-4</v>
      </c>
      <c r="D394" s="38">
        <f t="shared" ref="D394" si="423">+F393*(1+L394)</f>
        <v>42.810203460167315</v>
      </c>
      <c r="F394">
        <v>42.81</v>
      </c>
      <c r="G394" s="42">
        <f t="shared" ref="G394" si="424">+B394/D394-1</f>
        <v>6.96014908231124E-4</v>
      </c>
      <c r="I394" s="25">
        <f t="shared" si="389"/>
        <v>7.0077084793274125E-4</v>
      </c>
      <c r="J394">
        <v>18892.150000000001</v>
      </c>
      <c r="K394">
        <v>18901.07</v>
      </c>
      <c r="L394" s="25">
        <f t="shared" ref="L394" si="425">+K394/J394-1</f>
        <v>4.7215377815645887E-4</v>
      </c>
      <c r="M394">
        <f t="shared" ref="M394" si="426">WEEKDAY(A394,2)</f>
        <v>5</v>
      </c>
    </row>
    <row r="395" spans="1:14" x14ac:dyDescent="0.25">
      <c r="A395" s="1">
        <v>42954</v>
      </c>
      <c r="B395">
        <v>43</v>
      </c>
      <c r="C395" s="25">
        <f t="shared" ref="C395" si="427">B395/B394-1</f>
        <v>3.7348272642390157E-3</v>
      </c>
      <c r="D395" s="38">
        <f t="shared" ref="D395" si="428">+F394*(1+L395)</f>
        <v>43.013822952880446</v>
      </c>
      <c r="F395">
        <v>43.01</v>
      </c>
      <c r="G395" s="42">
        <f t="shared" ref="G395" si="429">+B395/D395-1</f>
        <v>-3.2136071456811965E-4</v>
      </c>
      <c r="I395" s="25">
        <f t="shared" si="389"/>
        <v>-2.3250406882113772E-4</v>
      </c>
      <c r="J395">
        <v>18901.07</v>
      </c>
      <c r="K395">
        <v>18991.060000000001</v>
      </c>
      <c r="L395" s="25">
        <f t="shared" ref="L395" si="430">+K395/J395-1</f>
        <v>4.761106117272762E-3</v>
      </c>
      <c r="M395">
        <f t="shared" ref="M395" si="431">WEEKDAY(A395,2)</f>
        <v>1</v>
      </c>
    </row>
    <row r="396" spans="1:14" x14ac:dyDescent="0.25">
      <c r="A396" s="1">
        <v>42955</v>
      </c>
      <c r="B396">
        <v>43.31</v>
      </c>
      <c r="C396" s="25">
        <f t="shared" ref="C396" si="432">B396/B395-1</f>
        <v>7.2093023255814792E-3</v>
      </c>
      <c r="D396" s="38">
        <f t="shared" ref="D396" si="433">+F395*(1+L396)</f>
        <v>43.289877784599696</v>
      </c>
      <c r="F396">
        <v>43.28</v>
      </c>
      <c r="G396" s="42">
        <f t="shared" ref="G396" si="434">+B396/D396-1</f>
        <v>4.6482495285449232E-4</v>
      </c>
      <c r="I396" s="25">
        <f t="shared" si="389"/>
        <v>6.9316081330872414E-4</v>
      </c>
      <c r="J396">
        <v>18991.060000000001</v>
      </c>
      <c r="K396">
        <v>19114.64</v>
      </c>
      <c r="L396" s="25">
        <f t="shared" ref="L396" si="435">+K396/J396-1</f>
        <v>6.5072723692094492E-3</v>
      </c>
      <c r="M396">
        <f t="shared" ref="M396" si="436">WEEKDAY(A396,2)</f>
        <v>2</v>
      </c>
    </row>
    <row r="397" spans="1:14" x14ac:dyDescent="0.25">
      <c r="A397" s="1">
        <v>42956</v>
      </c>
      <c r="B397">
        <v>42.97</v>
      </c>
      <c r="C397" s="25">
        <f t="shared" ref="C397" si="437">B397/B396-1</f>
        <v>-7.8503809743708519E-3</v>
      </c>
      <c r="D397" s="38">
        <f t="shared" ref="D397" si="438">+F396*(1+L397)</f>
        <v>43.023258612246948</v>
      </c>
      <c r="F397">
        <v>43.02</v>
      </c>
      <c r="G397" s="42">
        <f t="shared" ref="G397" si="439">+B397/D397-1</f>
        <v>-1.2379027987384772E-3</v>
      </c>
      <c r="I397" s="25">
        <f t="shared" si="389"/>
        <v>-1.1622501162250609E-3</v>
      </c>
      <c r="J397">
        <v>19114.64</v>
      </c>
      <c r="K397">
        <v>19001.25</v>
      </c>
      <c r="L397" s="25">
        <f t="shared" ref="L397" si="440">+K397/J397-1</f>
        <v>-5.9321023048302113E-3</v>
      </c>
      <c r="M397">
        <f t="shared" ref="M397" si="441">WEEKDAY(A397,2)</f>
        <v>3</v>
      </c>
    </row>
    <row r="398" spans="1:14" x14ac:dyDescent="0.25">
      <c r="A398" s="1">
        <v>42957</v>
      </c>
      <c r="B398">
        <v>41.74</v>
      </c>
      <c r="C398" s="25">
        <f t="shared" ref="C398" si="442">B398/B397-1</f>
        <v>-2.8624621829183128E-2</v>
      </c>
      <c r="D398" s="38">
        <f t="shared" ref="D398" si="443">+F397*(1+L398)</f>
        <v>42.473432895204269</v>
      </c>
      <c r="F398">
        <v>42.48</v>
      </c>
      <c r="G398" s="42">
        <f t="shared" ref="G398" si="444">+B398/D398-1</f>
        <v>-1.726803898836915E-2</v>
      </c>
      <c r="I398" s="25">
        <f t="shared" si="389"/>
        <v>-1.7419962335216477E-2</v>
      </c>
      <c r="J398">
        <v>19001.25</v>
      </c>
      <c r="K398">
        <v>18759.84</v>
      </c>
      <c r="L398" s="25">
        <f t="shared" ref="L398" si="445">+K398/J398-1</f>
        <v>-1.2704953621472281E-2</v>
      </c>
      <c r="M398">
        <f t="shared" ref="M398" si="446">WEEKDAY(A398,2)</f>
        <v>4</v>
      </c>
      <c r="N398" s="50" t="s">
        <v>434</v>
      </c>
    </row>
    <row r="399" spans="1:14" x14ac:dyDescent="0.25">
      <c r="A399" s="1">
        <v>42958</v>
      </c>
      <c r="B399">
        <v>41.81</v>
      </c>
      <c r="C399" s="25">
        <f t="shared" ref="C399" si="447">B399/B398-1</f>
        <v>1.6770483948251869E-3</v>
      </c>
      <c r="D399" s="38">
        <f t="shared" ref="D399" si="448">+F398*(1+L399)</f>
        <v>41.587776526878692</v>
      </c>
      <c r="F399">
        <v>41.58</v>
      </c>
      <c r="G399" s="42">
        <f t="shared" ref="G399" si="449">+B399/D399-1</f>
        <v>5.3434805050873724E-3</v>
      </c>
      <c r="I399" s="25">
        <f t="shared" si="389"/>
        <v>5.5315055315057204E-3</v>
      </c>
      <c r="J399">
        <v>18759.84</v>
      </c>
      <c r="K399">
        <v>18365.82</v>
      </c>
      <c r="L399" s="25">
        <f t="shared" ref="L399" si="450">+K399/J399-1</f>
        <v>-2.1003377427526004E-2</v>
      </c>
      <c r="M399">
        <f t="shared" ref="M399" si="451">WEEKDAY(A399,2)</f>
        <v>5</v>
      </c>
    </row>
    <row r="400" spans="1:14" ht="28" x14ac:dyDescent="0.25">
      <c r="A400" s="1">
        <v>42961</v>
      </c>
      <c r="B400">
        <v>42.18</v>
      </c>
      <c r="C400" s="25">
        <f t="shared" ref="C400" si="452">B400/B399-1</f>
        <v>8.8495575221239076E-3</v>
      </c>
      <c r="D400" s="38">
        <f t="shared" ref="D400" si="453">+F399*(1+L400)</f>
        <v>42.124262766377981</v>
      </c>
      <c r="F400">
        <v>42.12</v>
      </c>
      <c r="G400" s="42">
        <f t="shared" ref="G400" si="454">+B400/D400-1</f>
        <v>1.3231622338683025E-3</v>
      </c>
      <c r="I400" s="25">
        <f t="shared" si="389"/>
        <v>1.4245014245015675E-3</v>
      </c>
      <c r="J400">
        <v>18365.82</v>
      </c>
      <c r="K400">
        <v>18606.22</v>
      </c>
      <c r="L400" s="25">
        <f t="shared" ref="L400" si="455">+K400/J400-1</f>
        <v>1.308953262092305E-2</v>
      </c>
      <c r="M400">
        <f t="shared" ref="M400" si="456">WEEKDAY(A400,2)</f>
        <v>1</v>
      </c>
      <c r="N400" s="50" t="s">
        <v>437</v>
      </c>
    </row>
    <row r="401" spans="1:13" x14ac:dyDescent="0.25">
      <c r="A401" s="1">
        <v>42962</v>
      </c>
      <c r="B401">
        <v>42.08</v>
      </c>
      <c r="C401" s="25">
        <f t="shared" ref="C401" si="457">B401/B400-1</f>
        <v>-2.3707918444760834E-3</v>
      </c>
      <c r="D401" s="38">
        <f t="shared" ref="D401" si="458">+F400*(1+L401)</f>
        <v>42.021435928415329</v>
      </c>
      <c r="F401">
        <v>42.03</v>
      </c>
      <c r="G401" s="42">
        <f t="shared" ref="G401" si="459">+B401/D401-1</f>
        <v>1.3936713558393432E-3</v>
      </c>
      <c r="I401" s="25">
        <f t="shared" si="389"/>
        <v>1.1896264572923698E-3</v>
      </c>
      <c r="J401">
        <v>18606.22</v>
      </c>
      <c r="K401">
        <v>18562.68</v>
      </c>
      <c r="L401" s="25">
        <f t="shared" ref="L401" si="460">+K401/J401-1</f>
        <v>-2.3400776729503026E-3</v>
      </c>
      <c r="M401">
        <f t="shared" ref="M401" si="461">WEEKDAY(A401,2)</f>
        <v>2</v>
      </c>
    </row>
    <row r="402" spans="1:13" x14ac:dyDescent="0.25">
      <c r="A402" s="1">
        <v>42963</v>
      </c>
      <c r="B402">
        <v>42.72</v>
      </c>
      <c r="C402" s="25">
        <f t="shared" ref="C402" si="462">B402/B401-1</f>
        <v>1.5209125475285079E-2</v>
      </c>
      <c r="D402" s="38">
        <f t="shared" ref="D402" si="463">+F401*(1+L402)</f>
        <v>42.366168812908484</v>
      </c>
      <c r="F402">
        <v>42.37</v>
      </c>
      <c r="G402" s="42">
        <f t="shared" ref="G402" si="464">+B402/D402-1</f>
        <v>8.3517390645837519E-3</v>
      </c>
      <c r="I402" s="25">
        <f t="shared" si="389"/>
        <v>8.2605617181967794E-3</v>
      </c>
      <c r="J402">
        <v>18562.68</v>
      </c>
      <c r="K402">
        <v>18711.150000000001</v>
      </c>
      <c r="L402" s="25">
        <f t="shared" ref="L402" si="465">+K402/J402-1</f>
        <v>7.9983062790502935E-3</v>
      </c>
      <c r="M402">
        <f t="shared" ref="M402" si="466">WEEKDAY(A402,2)</f>
        <v>3</v>
      </c>
    </row>
    <row r="403" spans="1:13" x14ac:dyDescent="0.25">
      <c r="A403" s="1">
        <v>42964</v>
      </c>
      <c r="B403">
        <v>41.92</v>
      </c>
      <c r="C403" s="25">
        <f t="shared" ref="C403" si="467">B403/B402-1</f>
        <v>-1.872659176029956E-2</v>
      </c>
      <c r="D403" s="38">
        <f t="shared" ref="D403" si="468">+F402*(1+L403)</f>
        <v>42.384039436378835</v>
      </c>
      <c r="F403">
        <v>42.37</v>
      </c>
      <c r="G403" s="42">
        <f t="shared" ref="G403" si="469">+B403/D403-1</f>
        <v>-1.0948447636176528E-2</v>
      </c>
      <c r="I403" s="25">
        <f t="shared" si="389"/>
        <v>-1.0620722209110145E-2</v>
      </c>
      <c r="J403">
        <v>18711.150000000001</v>
      </c>
      <c r="K403">
        <v>18717.349999999999</v>
      </c>
      <c r="L403" s="25">
        <f t="shared" ref="L403" si="470">+K403/J403-1</f>
        <v>3.3135323056021626E-4</v>
      </c>
      <c r="M403">
        <f t="shared" ref="M403" si="471">WEEKDAY(A403,2)</f>
        <v>4</v>
      </c>
    </row>
    <row r="404" spans="1:13" x14ac:dyDescent="0.25">
      <c r="A404" s="1">
        <v>42965</v>
      </c>
      <c r="B404">
        <v>42.01</v>
      </c>
      <c r="C404" s="25">
        <f t="shared" ref="C404" si="472">B404/B403-1</f>
        <v>2.1469465648853436E-3</v>
      </c>
      <c r="D404" s="38">
        <f t="shared" ref="D404" si="473">+F403*(1+L404)</f>
        <v>41.930394286584374</v>
      </c>
      <c r="F404">
        <v>41.93</v>
      </c>
      <c r="G404" s="42">
        <f t="shared" ref="G404" si="474">+B404/D404-1</f>
        <v>1.8985205069033118E-3</v>
      </c>
      <c r="I404" s="25">
        <f t="shared" si="389"/>
        <v>1.9079418077747601E-3</v>
      </c>
      <c r="J404">
        <v>18717.349999999999</v>
      </c>
      <c r="K404">
        <v>18523.150000000001</v>
      </c>
      <c r="L404" s="25">
        <f t="shared" ref="L404" si="475">+K404/J404-1</f>
        <v>-1.0375400363833442E-2</v>
      </c>
      <c r="M404">
        <f t="shared" ref="M404" si="476">WEEKDAY(A404,2)</f>
        <v>5</v>
      </c>
    </row>
    <row r="405" spans="1:13" x14ac:dyDescent="0.25">
      <c r="A405" s="1">
        <v>42968</v>
      </c>
      <c r="B405">
        <v>42.48</v>
      </c>
      <c r="C405" s="25">
        <f t="shared" ref="C405" si="477">B405/B404-1</f>
        <v>1.1187812425612842E-2</v>
      </c>
      <c r="D405" s="38">
        <f t="shared" ref="D405" si="478">+F404*(1+L405)</f>
        <v>42.361316606516702</v>
      </c>
      <c r="F405">
        <v>42.36</v>
      </c>
      <c r="G405" s="42">
        <f t="shared" ref="G405" si="479">+B405/D405-1</f>
        <v>2.8016927468452746E-3</v>
      </c>
      <c r="I405" s="101">
        <f t="shared" si="389"/>
        <v>2.8328611898016387E-3</v>
      </c>
      <c r="J405">
        <v>18523.150000000001</v>
      </c>
      <c r="K405">
        <v>18713.689999999999</v>
      </c>
      <c r="L405" s="25">
        <f t="shared" ref="L405" si="480">+K405/J405-1</f>
        <v>1.0286587324509933E-2</v>
      </c>
      <c r="M405">
        <f t="shared" ref="M405" si="481">WEEKDAY(A405,2)</f>
        <v>1</v>
      </c>
    </row>
    <row r="406" spans="1:13" x14ac:dyDescent="0.25">
      <c r="A406" s="1">
        <v>42969</v>
      </c>
      <c r="B406">
        <v>43.13</v>
      </c>
      <c r="C406" s="101">
        <f t="shared" ref="C406" si="482">B406/B405-1</f>
        <v>1.5301318267420205E-2</v>
      </c>
      <c r="D406" s="38">
        <f t="shared" ref="D406" si="483">+F405*(1+L406)</f>
        <v>42.91876558818705</v>
      </c>
      <c r="E406" s="100"/>
      <c r="F406">
        <v>42.92</v>
      </c>
      <c r="G406" s="42">
        <f t="shared" ref="G406" si="484">+B406/D406-1</f>
        <v>4.9217261707799054E-3</v>
      </c>
      <c r="H406" s="100"/>
      <c r="I406" s="101">
        <f t="shared" si="389"/>
        <v>4.892823858341222E-3</v>
      </c>
      <c r="J406">
        <v>18713.689999999999</v>
      </c>
      <c r="K406">
        <v>18960.54</v>
      </c>
      <c r="L406" s="101">
        <f t="shared" ref="L406" si="485">+K406/J406-1</f>
        <v>1.3190877908098475E-2</v>
      </c>
      <c r="M406" s="100">
        <f t="shared" ref="M406" si="486">WEEKDAY(A406,2)</f>
        <v>2</v>
      </c>
    </row>
    <row r="407" spans="1:13" x14ac:dyDescent="0.25">
      <c r="A407" s="1">
        <v>42970</v>
      </c>
      <c r="B407">
        <v>43.35</v>
      </c>
      <c r="C407" s="101">
        <f t="shared" ref="C407" si="487">B407/B406-1</f>
        <v>5.1008578715510122E-3</v>
      </c>
      <c r="D407" s="38">
        <f t="shared" ref="D407:D412" si="488">+F406*(1+L407)</f>
        <v>42.92</v>
      </c>
      <c r="E407" s="100"/>
      <c r="F407">
        <v>43.32</v>
      </c>
      <c r="G407" s="42">
        <f t="shared" ref="G407" si="489">+B407/D407-1</f>
        <v>1.0018639328984058E-2</v>
      </c>
      <c r="H407" s="100"/>
      <c r="I407" s="101">
        <f t="shared" si="389"/>
        <v>6.9252077562320657E-4</v>
      </c>
      <c r="J407">
        <v>18960.54</v>
      </c>
      <c r="K407">
        <v>18960.539999999997</v>
      </c>
      <c r="L407" s="101">
        <f t="shared" ref="L407" si="490">+K407/J407-1</f>
        <v>0</v>
      </c>
      <c r="M407" s="100">
        <f t="shared" ref="M407" si="491">WEEKDAY(A407,2)</f>
        <v>3</v>
      </c>
    </row>
    <row r="408" spans="1:13" x14ac:dyDescent="0.25">
      <c r="A408" s="1">
        <v>42971</v>
      </c>
      <c r="B408">
        <v>43.51</v>
      </c>
      <c r="C408" s="101">
        <f t="shared" ref="C408" si="492">B408/B407-1</f>
        <v>3.6908881199537724E-3</v>
      </c>
      <c r="D408" s="38">
        <f t="shared" si="488"/>
        <v>43.7224578413906</v>
      </c>
      <c r="E408" s="100"/>
      <c r="F408">
        <v>43.32</v>
      </c>
      <c r="G408" s="42">
        <f t="shared" ref="G408" si="493">+B408/D408-1</f>
        <v>-4.8592382926258004E-3</v>
      </c>
      <c r="H408" s="100"/>
      <c r="I408" s="101">
        <f t="shared" si="389"/>
        <v>4.3859649122806044E-3</v>
      </c>
      <c r="J408">
        <v>18960.539999999997</v>
      </c>
      <c r="K408">
        <v>19136.689999999999</v>
      </c>
      <c r="L408" s="101">
        <f t="shared" ref="L408" si="494">+K408/J408-1</f>
        <v>9.290347215849426E-3</v>
      </c>
      <c r="M408" s="100">
        <f t="shared" ref="M408" si="495">WEEKDAY(A408,2)</f>
        <v>4</v>
      </c>
    </row>
    <row r="409" spans="1:13" x14ac:dyDescent="0.25">
      <c r="A409" s="1">
        <v>42972</v>
      </c>
      <c r="B409">
        <v>44.21</v>
      </c>
      <c r="C409" s="101">
        <f t="shared" ref="C409" si="496">B409/B408-1</f>
        <v>1.6088255573431409E-2</v>
      </c>
      <c r="D409" s="38">
        <f t="shared" si="488"/>
        <v>44.041060935825371</v>
      </c>
      <c r="E409" s="100"/>
      <c r="F409">
        <v>44.04</v>
      </c>
      <c r="G409" s="42">
        <f t="shared" ref="G409" si="497">+B409/D409-1</f>
        <v>3.8359444705657886E-3</v>
      </c>
      <c r="H409" s="100"/>
      <c r="I409" s="101">
        <f t="shared" si="389"/>
        <v>3.8601271571299112E-3</v>
      </c>
      <c r="J409">
        <v>19136.689999999999</v>
      </c>
      <c r="K409">
        <v>19455.22</v>
      </c>
      <c r="L409" s="101">
        <f t="shared" ref="L409" si="498">+K409/J409-1</f>
        <v>1.6644989284980927E-2</v>
      </c>
      <c r="M409" s="100">
        <f t="shared" ref="M409" si="499">WEEKDAY(A409,2)</f>
        <v>5</v>
      </c>
    </row>
    <row r="410" spans="1:13" x14ac:dyDescent="0.25">
      <c r="A410" s="98">
        <v>42975</v>
      </c>
      <c r="B410">
        <v>44.23</v>
      </c>
      <c r="C410" s="101">
        <f t="shared" ref="C410" si="500">B410/B409-1</f>
        <v>4.523863379324311E-4</v>
      </c>
      <c r="D410" s="38">
        <f t="shared" si="488"/>
        <v>44.161694352466846</v>
      </c>
      <c r="E410" s="100"/>
      <c r="F410">
        <v>44.15</v>
      </c>
      <c r="G410" s="42">
        <f t="shared" ref="G410" si="501">+B410/D410-1</f>
        <v>1.546717093506178E-3</v>
      </c>
      <c r="H410" s="100"/>
      <c r="I410" s="101">
        <f t="shared" si="389"/>
        <v>1.8120045300111798E-3</v>
      </c>
      <c r="J410">
        <v>19455.22</v>
      </c>
      <c r="K410">
        <v>19508.98</v>
      </c>
      <c r="L410" s="101">
        <f t="shared" ref="L410" si="502">+K410/J410-1</f>
        <v>2.7632686754506253E-3</v>
      </c>
      <c r="M410" s="100">
        <f t="shared" ref="M410" si="503">WEEKDAY(A410,2)</f>
        <v>1</v>
      </c>
    </row>
    <row r="411" spans="1:13" x14ac:dyDescent="0.25">
      <c r="A411" s="98">
        <v>42976</v>
      </c>
      <c r="B411">
        <v>44.27</v>
      </c>
      <c r="C411" s="101">
        <f t="shared" ref="C411" si="504">B411/B410-1</f>
        <v>9.0436355414880154E-4</v>
      </c>
      <c r="D411" s="38">
        <f t="shared" si="488"/>
        <v>44.034086046528309</v>
      </c>
      <c r="E411" s="100"/>
      <c r="F411">
        <v>44.04</v>
      </c>
      <c r="G411" s="42">
        <f t="shared" ref="G411" si="505">+B411/D411-1</f>
        <v>5.3575303736841384E-3</v>
      </c>
      <c r="H411" s="100"/>
      <c r="I411" s="101">
        <f t="shared" si="389"/>
        <v>5.2225249772934745E-3</v>
      </c>
      <c r="J411">
        <v>19508.98</v>
      </c>
      <c r="K411">
        <v>19457.759999999998</v>
      </c>
      <c r="L411" s="101">
        <f t="shared" ref="L411" si="506">+K411/J411-1</f>
        <v>-2.625457609777726E-3</v>
      </c>
      <c r="M411" s="100">
        <f t="shared" ref="M411" si="507">WEEKDAY(A411,2)</f>
        <v>2</v>
      </c>
    </row>
    <row r="412" spans="1:13" x14ac:dyDescent="0.25">
      <c r="A412" s="98">
        <v>42977</v>
      </c>
      <c r="B412">
        <v>44.27</v>
      </c>
      <c r="C412" s="101">
        <f t="shared" ref="C412" si="508">B412/B411-1</f>
        <v>0</v>
      </c>
      <c r="D412" s="38">
        <f t="shared" si="488"/>
        <v>44.357527382391396</v>
      </c>
      <c r="E412" s="100"/>
      <c r="F412">
        <v>44.35</v>
      </c>
      <c r="G412" s="42">
        <f t="shared" ref="G412" si="509">+B412/D412-1</f>
        <v>-1.9732250095197967E-3</v>
      </c>
      <c r="H412" s="100"/>
      <c r="I412" s="101">
        <f t="shared" si="389"/>
        <v>-1.8038331454339751E-3</v>
      </c>
      <c r="J412">
        <v>19457.759999999998</v>
      </c>
      <c r="K412">
        <v>19598.05</v>
      </c>
      <c r="L412" s="101">
        <f t="shared" ref="L412" si="510">+K412/J412-1</f>
        <v>7.2099768935376396E-3</v>
      </c>
      <c r="M412" s="100">
        <f t="shared" ref="M412" si="511">WEEKDAY(A412,2)</f>
        <v>3</v>
      </c>
    </row>
    <row r="413" spans="1:13" x14ac:dyDescent="0.25">
      <c r="A413" s="98">
        <v>42978</v>
      </c>
      <c r="B413">
        <v>44.24</v>
      </c>
      <c r="C413" s="101">
        <f t="shared" ref="C413" si="512">B413/B412-1</f>
        <v>-6.7765981477296844E-4</v>
      </c>
      <c r="D413" s="38">
        <f t="shared" ref="D413" si="513">+F412*(1+L413)</f>
        <v>44.081746321700372</v>
      </c>
      <c r="E413" s="100"/>
      <c r="F413">
        <v>44.08</v>
      </c>
      <c r="G413" s="42">
        <f t="shared" ref="G413" si="514">+B413/D413-1</f>
        <v>3.5900047412986691E-3</v>
      </c>
      <c r="H413" s="100"/>
      <c r="I413" s="101">
        <f t="shared" si="389"/>
        <v>3.6297640653357721E-3</v>
      </c>
      <c r="J413">
        <v>19598.05</v>
      </c>
      <c r="K413">
        <v>19479.509999999998</v>
      </c>
      <c r="L413" s="101">
        <f t="shared" ref="L413" si="515">+K413/J413-1</f>
        <v>-6.0485609537683782E-3</v>
      </c>
      <c r="M413" s="100">
        <f t="shared" ref="M413" si="516">WEEKDAY(A413,2)</f>
        <v>4</v>
      </c>
    </row>
    <row r="414" spans="1:13" x14ac:dyDescent="0.25">
      <c r="A414" s="98">
        <v>42979</v>
      </c>
      <c r="B414">
        <v>44.26</v>
      </c>
      <c r="C414" s="101">
        <f t="shared" ref="C414" si="517">B414/B413-1</f>
        <v>4.5207956600346044E-4</v>
      </c>
      <c r="D414" s="38">
        <f t="shared" ref="D414" si="518">+F413*(1+L414)</f>
        <v>44.009262039958912</v>
      </c>
      <c r="E414" s="100"/>
      <c r="F414">
        <v>44.06</v>
      </c>
      <c r="G414" s="42">
        <f t="shared" ref="G414" si="519">+B414/D414-1</f>
        <v>5.6973906950184006E-3</v>
      </c>
      <c r="H414" s="100"/>
      <c r="I414" s="101">
        <f t="shared" si="389"/>
        <v>4.5392646391284597E-3</v>
      </c>
      <c r="J414">
        <v>19479.509999999998</v>
      </c>
      <c r="K414">
        <v>19448.25</v>
      </c>
      <c r="L414" s="101">
        <f t="shared" ref="L414" si="520">+K414/J414-1</f>
        <v>-1.6047631588268496E-3</v>
      </c>
      <c r="M414" s="100">
        <f t="shared" ref="M414" si="521">WEEKDAY(A414,2)</f>
        <v>5</v>
      </c>
    </row>
    <row r="415" spans="1:13" x14ac:dyDescent="0.25">
      <c r="A415" s="98">
        <v>42982</v>
      </c>
      <c r="B415">
        <v>44.26</v>
      </c>
      <c r="C415" s="101">
        <f t="shared" ref="C415" si="522">B415/B414-1</f>
        <v>0</v>
      </c>
      <c r="D415" s="38">
        <f t="shared" ref="D415" si="523">+F414*(1+L415)</f>
        <v>43.642740308253963</v>
      </c>
      <c r="E415" s="100"/>
      <c r="F415">
        <v>43.64</v>
      </c>
      <c r="G415" s="42">
        <f t="shared" ref="G415" si="524">+B415/D415-1</f>
        <v>1.4143467788371167E-2</v>
      </c>
      <c r="H415" s="100"/>
      <c r="I415" s="101">
        <f t="shared" si="389"/>
        <v>1.4207149404216191E-2</v>
      </c>
      <c r="J415">
        <v>19448.25</v>
      </c>
      <c r="K415">
        <v>19264.07</v>
      </c>
      <c r="L415" s="101">
        <f t="shared" ref="L415" si="525">+K415/J415-1</f>
        <v>-9.4702608203822702E-3</v>
      </c>
      <c r="M415" s="100">
        <f t="shared" ref="M415" si="526">WEEKDAY(A415,2)</f>
        <v>1</v>
      </c>
    </row>
    <row r="416" spans="1:13" x14ac:dyDescent="0.25">
      <c r="A416" s="98">
        <v>42983</v>
      </c>
      <c r="B416">
        <v>43.65</v>
      </c>
      <c r="C416" s="101">
        <f t="shared" ref="C416" si="527">B416/B415-1</f>
        <v>-1.3782196113872547E-2</v>
      </c>
      <c r="D416" s="38">
        <f t="shared" ref="D416" si="528">+F415*(1+L416)</f>
        <v>43.70521963427251</v>
      </c>
      <c r="E416" s="100"/>
      <c r="F416">
        <v>43.72</v>
      </c>
      <c r="G416" s="42">
        <f t="shared" ref="G416" si="529">+B416/D416-1</f>
        <v>-1.2634562812998684E-3</v>
      </c>
      <c r="H416" s="100"/>
      <c r="I416" s="101">
        <f t="shared" si="389"/>
        <v>-1.6010978956999544E-3</v>
      </c>
      <c r="J416">
        <v>19264.07</v>
      </c>
      <c r="K416">
        <v>19292.86</v>
      </c>
      <c r="L416" s="101">
        <f t="shared" ref="L416" si="530">+K416/J416-1</f>
        <v>1.4944920777384407E-3</v>
      </c>
      <c r="M416" s="100">
        <f t="shared" ref="M416" si="531">WEEKDAY(A416,2)</f>
        <v>2</v>
      </c>
    </row>
    <row r="417" spans="1:13" x14ac:dyDescent="0.25">
      <c r="A417" s="98">
        <v>42984</v>
      </c>
      <c r="B417">
        <v>43.83</v>
      </c>
      <c r="C417" s="101">
        <f t="shared" ref="C417" si="532">B417/B416-1</f>
        <v>4.1237113402061709E-3</v>
      </c>
      <c r="D417" s="38">
        <f t="shared" ref="D417" si="533">+F416*(1+L417)</f>
        <v>43.578253986189708</v>
      </c>
      <c r="E417" s="100"/>
      <c r="F417">
        <v>43.58</v>
      </c>
      <c r="G417" s="42">
        <f t="shared" ref="G417" si="534">+B417/D417-1</f>
        <v>5.7768724256384019E-3</v>
      </c>
      <c r="H417" s="100"/>
      <c r="I417" s="101">
        <f t="shared" si="389"/>
        <v>5.7365764111978468E-3</v>
      </c>
      <c r="J417">
        <v>19292.86</v>
      </c>
      <c r="K417">
        <v>19230.310000000001</v>
      </c>
      <c r="L417" s="101">
        <f t="shared" ref="L417" si="535">+K417/J417-1</f>
        <v>-3.2421320633643225E-3</v>
      </c>
      <c r="M417" s="100">
        <f t="shared" ref="M417" si="536">WEEKDAY(A417,2)</f>
        <v>3</v>
      </c>
    </row>
    <row r="418" spans="1:13" x14ac:dyDescent="0.25">
      <c r="A418" s="98">
        <v>42985</v>
      </c>
      <c r="B418">
        <v>43.97</v>
      </c>
      <c r="C418" s="101">
        <f t="shared" ref="C418" si="537">B418/B417-1</f>
        <v>3.1941592516542272E-3</v>
      </c>
      <c r="D418" s="38">
        <f t="shared" ref="D418" si="538">+F417*(1+L418)</f>
        <v>43.642819455328592</v>
      </c>
      <c r="E418" s="100"/>
      <c r="F418">
        <v>43.64</v>
      </c>
      <c r="G418" s="42">
        <f t="shared" ref="G418" si="539">+B418/D418-1</f>
        <v>7.4967783647961195E-3</v>
      </c>
      <c r="H418" s="100"/>
      <c r="I418" s="101">
        <f t="shared" si="389"/>
        <v>7.5618698441795029E-3</v>
      </c>
      <c r="J418">
        <v>19230.310000000001</v>
      </c>
      <c r="K418">
        <v>19258.03</v>
      </c>
      <c r="L418" s="101">
        <f t="shared" ref="L418" si="540">+K418/J418-1</f>
        <v>1.4414744224091613E-3</v>
      </c>
      <c r="M418" s="100">
        <f t="shared" ref="M418" si="541">WEEKDAY(A418,2)</f>
        <v>4</v>
      </c>
    </row>
    <row r="419" spans="1:13" x14ac:dyDescent="0.25">
      <c r="A419" s="98">
        <v>42986</v>
      </c>
      <c r="B419">
        <v>43.79</v>
      </c>
      <c r="C419" s="101">
        <f t="shared" ref="C419" si="542">B419/B418-1</f>
        <v>-4.0937002501705289E-3</v>
      </c>
      <c r="D419" s="38">
        <f t="shared" ref="D419" si="543">+F418*(1+L419)</f>
        <v>43.782399695088237</v>
      </c>
      <c r="E419" s="100"/>
      <c r="F419">
        <v>43.82</v>
      </c>
      <c r="G419" s="42">
        <f t="shared" ref="G419" si="544">+B419/D419-1</f>
        <v>1.7359269854311243E-4</v>
      </c>
      <c r="H419" s="100"/>
      <c r="I419" s="101">
        <f t="shared" si="389"/>
        <v>-6.8461889548154797E-4</v>
      </c>
      <c r="J419">
        <v>19258.03</v>
      </c>
      <c r="K419">
        <v>19320.87</v>
      </c>
      <c r="L419" s="101">
        <f t="shared" ref="L419" si="545">+K419/J419-1</f>
        <v>3.2630544245699777E-3</v>
      </c>
      <c r="M419" s="100">
        <f t="shared" ref="M419" si="546">WEEKDAY(A419,2)</f>
        <v>5</v>
      </c>
    </row>
    <row r="420" spans="1:13" x14ac:dyDescent="0.25">
      <c r="A420" s="98">
        <v>42989</v>
      </c>
      <c r="B420">
        <v>44.53</v>
      </c>
      <c r="C420" s="101">
        <f t="shared" ref="C420" si="547">B420/B419-1</f>
        <v>1.6898835350536601E-2</v>
      </c>
      <c r="D420" s="38">
        <f t="shared" ref="D420" si="548">+F419*(1+L420)</f>
        <v>44.288050010170352</v>
      </c>
      <c r="E420" s="100"/>
      <c r="F420">
        <v>44.31</v>
      </c>
      <c r="G420" s="42">
        <f t="shared" ref="G420" si="549">+B420/D420-1</f>
        <v>5.4630987314656654E-3</v>
      </c>
      <c r="H420" s="100"/>
      <c r="I420" s="101">
        <f t="shared" si="389"/>
        <v>4.9650191830286072E-3</v>
      </c>
      <c r="J420">
        <v>19320.87</v>
      </c>
      <c r="K420">
        <v>19527.240000000002</v>
      </c>
      <c r="L420" s="101">
        <f t="shared" ref="L420" si="550">+K420/J420-1</f>
        <v>1.0681196033097917E-2</v>
      </c>
      <c r="M420" s="100">
        <f t="shared" ref="M420" si="551">WEEKDAY(A420,2)</f>
        <v>1</v>
      </c>
    </row>
    <row r="421" spans="1:13" x14ac:dyDescent="0.25">
      <c r="A421" s="98">
        <v>42990</v>
      </c>
      <c r="B421">
        <v>44.39</v>
      </c>
      <c r="C421" s="101">
        <f t="shared" ref="C421" si="552">B421/B420-1</f>
        <v>-3.1439479002919324E-3</v>
      </c>
      <c r="D421" s="38">
        <f t="shared" ref="D421" si="553">+F420*(1+L421)</f>
        <v>44.395296892955685</v>
      </c>
      <c r="E421" s="100"/>
      <c r="F421">
        <v>44.39</v>
      </c>
      <c r="G421" s="42">
        <f t="shared" ref="G421" si="554">+B421/D421-1</f>
        <v>-1.1931202911996674E-4</v>
      </c>
      <c r="H421" s="100"/>
      <c r="I421" s="101">
        <f t="shared" si="389"/>
        <v>0</v>
      </c>
      <c r="J421">
        <v>19527.240000000002</v>
      </c>
      <c r="K421">
        <v>19564.830000000002</v>
      </c>
      <c r="L421" s="101">
        <f t="shared" ref="L421" si="555">+K421/J421-1</f>
        <v>1.9250032262623229E-3</v>
      </c>
      <c r="M421" s="100">
        <f t="shared" ref="M421" si="556">WEEKDAY(A421,2)</f>
        <v>2</v>
      </c>
    </row>
    <row r="422" spans="1:13" x14ac:dyDescent="0.25">
      <c r="A422" s="98">
        <v>42991</v>
      </c>
      <c r="B422">
        <v>44.08</v>
      </c>
      <c r="C422" s="101">
        <f t="shared" ref="C422" si="557">B422/B421-1</f>
        <v>-6.9835548546970383E-3</v>
      </c>
      <c r="D422" s="38">
        <f t="shared" ref="D422" si="558">+F421*(1+L422)</f>
        <v>44.192812756359238</v>
      </c>
      <c r="E422" s="100"/>
      <c r="F422">
        <v>44.21</v>
      </c>
      <c r="G422" s="42">
        <f t="shared" ref="G422" si="559">+B422/D422-1</f>
        <v>-2.5527398987068572E-3</v>
      </c>
      <c r="H422" s="100"/>
      <c r="I422" s="101">
        <f t="shared" si="389"/>
        <v>-2.9405111965619124E-3</v>
      </c>
      <c r="J422">
        <v>19564.830000000002</v>
      </c>
      <c r="K422">
        <v>19477.919999999998</v>
      </c>
      <c r="L422" s="101">
        <f t="shared" ref="L422" si="560">+K422/J422-1</f>
        <v>-4.4421546213283536E-3</v>
      </c>
      <c r="M422" s="100">
        <f t="shared" ref="M422" si="561">WEEKDAY(A422,2)</f>
        <v>3</v>
      </c>
    </row>
    <row r="423" spans="1:13" x14ac:dyDescent="0.25">
      <c r="A423" s="98">
        <v>42992</v>
      </c>
      <c r="B423">
        <v>44.01</v>
      </c>
      <c r="C423" s="101">
        <f t="shared" ref="C423" si="562">B423/B422-1</f>
        <v>-1.5880217785844142E-3</v>
      </c>
      <c r="D423" s="38">
        <f t="shared" ref="D423" si="563">+F422*(1+L423)</f>
        <v>44.025514757222545</v>
      </c>
      <c r="E423" s="100"/>
      <c r="F423">
        <v>44.03</v>
      </c>
      <c r="G423" s="42">
        <f t="shared" ref="G423" si="564">+B423/D423-1</f>
        <v>-3.5240376650003125E-4</v>
      </c>
      <c r="H423" s="100"/>
      <c r="I423" s="101">
        <f t="shared" si="389"/>
        <v>-4.5423574835345981E-4</v>
      </c>
      <c r="J423">
        <v>19477.919999999998</v>
      </c>
      <c r="K423">
        <v>19396.64</v>
      </c>
      <c r="L423" s="101">
        <f t="shared" ref="L423" si="565">+K423/J423-1</f>
        <v>-4.1729301691350029E-3</v>
      </c>
      <c r="M423" s="100">
        <f t="shared" ref="M423" si="566">WEEKDAY(A423,2)</f>
        <v>4</v>
      </c>
    </row>
    <row r="424" spans="1:13" x14ac:dyDescent="0.25">
      <c r="A424" s="98">
        <v>42993</v>
      </c>
      <c r="B424">
        <v>44.34</v>
      </c>
      <c r="C424" s="101">
        <f t="shared" ref="C424" si="567">B424/B423-1</f>
        <v>7.4982958418543522E-3</v>
      </c>
      <c r="D424" s="38">
        <f t="shared" ref="D424" si="568">+F423*(1+L424)</f>
        <v>44.117507759075799</v>
      </c>
      <c r="E424" s="100"/>
      <c r="F424">
        <v>44.11</v>
      </c>
      <c r="G424" s="42">
        <f t="shared" ref="G424" si="569">+B424/D424-1</f>
        <v>5.0431733845717197E-3</v>
      </c>
      <c r="H424" s="100"/>
      <c r="I424" s="101">
        <f t="shared" si="389"/>
        <v>5.2142371344368055E-3</v>
      </c>
      <c r="J424">
        <v>19396.64</v>
      </c>
      <c r="K424">
        <v>19435.189999999999</v>
      </c>
      <c r="L424" s="101">
        <f t="shared" ref="L424" si="570">+K424/J424-1</f>
        <v>1.9874576215261897E-3</v>
      </c>
      <c r="M424" s="100">
        <f t="shared" ref="M424" si="571">WEEKDAY(A424,2)</f>
        <v>5</v>
      </c>
    </row>
    <row r="425" spans="1:13" x14ac:dyDescent="0.25">
      <c r="A425" s="98">
        <v>42996</v>
      </c>
      <c r="B425">
        <v>44.82</v>
      </c>
      <c r="C425" s="101">
        <f t="shared" ref="C425" si="572">B425/B424-1</f>
        <v>1.0825439783491042E-2</v>
      </c>
      <c r="D425" s="38">
        <f t="shared" ref="D425" si="573">+F424*(1+L425)</f>
        <v>44.872424874673214</v>
      </c>
      <c r="E425" s="100"/>
      <c r="F425">
        <v>44.87</v>
      </c>
      <c r="G425" s="42">
        <f t="shared" ref="G425" si="574">+B425/D425-1</f>
        <v>-1.1683093752931084E-3</v>
      </c>
      <c r="H425" s="100"/>
      <c r="I425" s="101">
        <f t="shared" si="389"/>
        <v>-1.1143302874971894E-3</v>
      </c>
      <c r="J425">
        <v>19435.189999999999</v>
      </c>
      <c r="K425">
        <v>19771.12</v>
      </c>
      <c r="L425" s="101">
        <f t="shared" ref="L425" si="575">+K425/J425-1</f>
        <v>1.7284626494518562E-2</v>
      </c>
      <c r="M425" s="100">
        <f t="shared" ref="M425" si="576">WEEKDAY(A425,2)</f>
        <v>1</v>
      </c>
    </row>
    <row r="426" spans="1:13" x14ac:dyDescent="0.25">
      <c r="A426" s="98">
        <v>42997</v>
      </c>
      <c r="B426">
        <v>44.88</v>
      </c>
      <c r="C426" s="101">
        <f t="shared" ref="C426" si="577">B426/B425-1</f>
        <v>1.3386880856760541E-3</v>
      </c>
      <c r="D426" s="38">
        <f t="shared" ref="D426" si="578">+F425*(1+L426)</f>
        <v>44.74772085749315</v>
      </c>
      <c r="E426" s="100"/>
      <c r="F426">
        <v>44.75</v>
      </c>
      <c r="G426" s="42">
        <f t="shared" ref="G426" si="579">+B426/D426-1</f>
        <v>2.9561090480589858E-3</v>
      </c>
      <c r="H426" s="100"/>
      <c r="I426" s="101">
        <f t="shared" si="389"/>
        <v>2.9050279329609907E-3</v>
      </c>
      <c r="J426">
        <v>19771.12</v>
      </c>
      <c r="K426">
        <v>19717.240000000002</v>
      </c>
      <c r="L426" s="101">
        <f t="shared" ref="L426" si="580">+K426/J426-1</f>
        <v>-2.7251870404912948E-3</v>
      </c>
      <c r="M426" s="100">
        <f t="shared" ref="M426" si="581">WEEKDAY(A426,2)</f>
        <v>2</v>
      </c>
    </row>
    <row r="427" spans="1:13" x14ac:dyDescent="0.25">
      <c r="A427" s="98">
        <v>42998</v>
      </c>
      <c r="B427">
        <v>44.96</v>
      </c>
      <c r="C427" s="101">
        <f t="shared" ref="C427" si="582">B427/B426-1</f>
        <v>1.7825311942958333E-3</v>
      </c>
      <c r="D427" s="38">
        <f t="shared" ref="D427" si="583">+F426*(1+L427)</f>
        <v>45.034515479854178</v>
      </c>
      <c r="E427" s="100"/>
      <c r="F427">
        <v>45.03</v>
      </c>
      <c r="G427" s="42">
        <f t="shared" ref="G427" si="584">+B427/D427-1</f>
        <v>-1.6546304331288564E-3</v>
      </c>
      <c r="H427" s="100"/>
      <c r="I427" s="101">
        <f t="shared" si="389"/>
        <v>-1.554519209415961E-3</v>
      </c>
      <c r="J427">
        <v>19717.240000000002</v>
      </c>
      <c r="K427">
        <v>19842.599999999999</v>
      </c>
      <c r="L427" s="101">
        <f t="shared" ref="L427" si="585">+K427/J427-1</f>
        <v>6.3578878179704201E-3</v>
      </c>
      <c r="M427" s="100">
        <f t="shared" ref="M427" si="586">WEEKDAY(A427,2)</f>
        <v>3</v>
      </c>
    </row>
    <row r="428" spans="1:13" x14ac:dyDescent="0.25">
      <c r="A428" s="98">
        <v>42999</v>
      </c>
      <c r="B428">
        <v>45.07</v>
      </c>
      <c r="C428" s="101">
        <f t="shared" ref="C428" si="587">B428/B427-1</f>
        <v>2.4466192170817802E-3</v>
      </c>
      <c r="D428" s="38">
        <f t="shared" ref="D428" si="588">+F427*(1+L428)</f>
        <v>45.11112961507061</v>
      </c>
      <c r="E428" s="100"/>
      <c r="F428">
        <v>45.11</v>
      </c>
      <c r="G428" s="42">
        <f t="shared" ref="G428" si="589">+B428/D428-1</f>
        <v>-9.1173986157222497E-4</v>
      </c>
      <c r="H428" s="100"/>
      <c r="I428" s="101">
        <f t="shared" si="389"/>
        <v>-8.8672134781642153E-4</v>
      </c>
      <c r="J428">
        <v>19842.599999999999</v>
      </c>
      <c r="K428">
        <v>19878.349999999999</v>
      </c>
      <c r="L428" s="101">
        <f t="shared" ref="L428" si="590">+K428/J428-1</f>
        <v>1.8016792154254002E-3</v>
      </c>
      <c r="M428" s="100">
        <f t="shared" ref="M428" si="591">WEEKDAY(A428,2)</f>
        <v>4</v>
      </c>
    </row>
    <row r="429" spans="1:13" x14ac:dyDescent="0.25">
      <c r="A429" s="98">
        <v>43000</v>
      </c>
      <c r="B429">
        <v>44.58</v>
      </c>
      <c r="C429" s="101">
        <f t="shared" ref="C429" si="592">B429/B428-1</f>
        <v>-1.0871976924783699E-2</v>
      </c>
      <c r="D429" s="38">
        <f t="shared" ref="D429" si="593">+F428*(1+L429)</f>
        <v>44.626956155817773</v>
      </c>
      <c r="E429" s="100"/>
      <c r="F429">
        <v>44.63</v>
      </c>
      <c r="G429" s="42">
        <f t="shared" ref="G429" si="594">+B429/D429-1</f>
        <v>-1.0521926625204348E-3</v>
      </c>
      <c r="H429" s="100"/>
      <c r="I429" s="101">
        <f t="shared" si="389"/>
        <v>-1.1203226529241661E-3</v>
      </c>
      <c r="J429">
        <v>19878.349999999999</v>
      </c>
      <c r="K429">
        <v>19665.490000000002</v>
      </c>
      <c r="L429" s="101">
        <f t="shared" ref="L429" si="595">+K429/J429-1</f>
        <v>-1.0708132214192645E-2</v>
      </c>
      <c r="M429" s="100">
        <f t="shared" ref="M429" si="596">WEEKDAY(A429,2)</f>
        <v>5</v>
      </c>
    </row>
    <row r="430" spans="1:13" x14ac:dyDescent="0.25">
      <c r="A430" s="98">
        <v>43003</v>
      </c>
      <c r="B430">
        <v>43.39</v>
      </c>
      <c r="C430" s="101">
        <f t="shared" ref="C430" si="597">B430/B429-1</f>
        <v>-2.6693584567070383E-2</v>
      </c>
      <c r="D430" s="38">
        <f t="shared" ref="D430" si="598">+F429*(1+L430)</f>
        <v>43.578242469422321</v>
      </c>
      <c r="E430" s="100"/>
      <c r="F430">
        <v>43.59</v>
      </c>
      <c r="G430" s="42">
        <f t="shared" ref="G430" si="599">+B430/D430-1</f>
        <v>-4.3196434448774523E-3</v>
      </c>
      <c r="H430" s="100"/>
      <c r="I430" s="101">
        <f t="shared" si="389"/>
        <v>-4.5882083046571154E-3</v>
      </c>
      <c r="J430">
        <v>19665.490000000002</v>
      </c>
      <c r="K430">
        <v>19202.05</v>
      </c>
      <c r="L430" s="101">
        <f t="shared" ref="L430" si="600">+K430/J430-1</f>
        <v>-2.3566155737792527E-2</v>
      </c>
      <c r="M430" s="100">
        <f t="shared" ref="M430" si="601">WEEKDAY(A430,2)</f>
        <v>1</v>
      </c>
    </row>
    <row r="431" spans="1:13" x14ac:dyDescent="0.25">
      <c r="A431" s="98">
        <v>43004</v>
      </c>
      <c r="B431">
        <v>43.74</v>
      </c>
      <c r="C431" s="101">
        <f t="shared" ref="C431" si="602">B431/B430-1</f>
        <v>8.0663747407236919E-3</v>
      </c>
      <c r="D431" s="38">
        <f t="shared" ref="D431" si="603">+F430*(1+L431)</f>
        <v>43.788449530128304</v>
      </c>
      <c r="E431" s="100"/>
      <c r="F431">
        <v>43.78</v>
      </c>
      <c r="G431" s="42">
        <f t="shared" ref="G431" si="604">+B431/D431-1</f>
        <v>-1.1064454359126508E-3</v>
      </c>
      <c r="H431" s="100"/>
      <c r="I431" s="101">
        <f t="shared" si="389"/>
        <v>-9.1365920511643495E-4</v>
      </c>
      <c r="J431">
        <v>19202.05</v>
      </c>
      <c r="K431">
        <v>19289.47</v>
      </c>
      <c r="L431" s="101">
        <f t="shared" ref="L431" si="605">+K431/J431-1</f>
        <v>4.5526389109498133E-3</v>
      </c>
      <c r="M431" s="100">
        <f t="shared" ref="M431" si="606">WEEKDAY(A431,2)</f>
        <v>2</v>
      </c>
    </row>
    <row r="432" spans="1:13" x14ac:dyDescent="0.25">
      <c r="A432" s="98">
        <v>43005</v>
      </c>
      <c r="B432">
        <v>43.9</v>
      </c>
      <c r="C432" s="101">
        <f t="shared" ref="C432" si="607">B432/B431-1</f>
        <v>3.6579789666209006E-3</v>
      </c>
      <c r="D432" s="38">
        <f t="shared" ref="D432" si="608">+F431*(1+L432)</f>
        <v>44.148406679913968</v>
      </c>
      <c r="E432" s="100"/>
      <c r="F432">
        <v>44.15</v>
      </c>
      <c r="G432" s="42">
        <f t="shared" ref="G432" si="609">+B432/D432-1</f>
        <v>-5.6266284243273734E-3</v>
      </c>
      <c r="H432" s="100"/>
      <c r="I432" s="101">
        <f t="shared" si="389"/>
        <v>-5.6625141562853809E-3</v>
      </c>
      <c r="J432">
        <v>19289.47</v>
      </c>
      <c r="K432">
        <v>19451.79</v>
      </c>
      <c r="L432" s="101">
        <f t="shared" ref="L432" si="610">+K432/J432-1</f>
        <v>8.4149538582449779E-3</v>
      </c>
      <c r="M432" s="100">
        <f t="shared" ref="M432" si="611">WEEKDAY(A432,2)</f>
        <v>3</v>
      </c>
    </row>
    <row r="433" spans="1:14" x14ac:dyDescent="0.25">
      <c r="A433" s="98">
        <v>43006</v>
      </c>
      <c r="B433">
        <v>43.53</v>
      </c>
      <c r="C433" s="101">
        <f t="shared" ref="C433" si="612">B433/B432-1</f>
        <v>-8.4282460136673176E-3</v>
      </c>
      <c r="D433" s="38">
        <f t="shared" ref="D433" si="613">+F432*(1+L433)</f>
        <v>43.487470484721456</v>
      </c>
      <c r="E433" s="100"/>
      <c r="F433">
        <v>43.49</v>
      </c>
      <c r="G433" s="42">
        <f t="shared" ref="G433" si="614">+B433/D433-1</f>
        <v>9.7797169631852476E-4</v>
      </c>
      <c r="H433" s="100"/>
      <c r="I433" s="101">
        <f t="shared" si="389"/>
        <v>9.1975166704982847E-4</v>
      </c>
      <c r="J433">
        <v>19451.79</v>
      </c>
      <c r="K433">
        <v>19159.89</v>
      </c>
      <c r="L433" s="101">
        <f t="shared" ref="L433" si="615">+K433/J433-1</f>
        <v>-1.5006331036886644E-2</v>
      </c>
      <c r="M433" s="100">
        <f t="shared" ref="M433" si="616">WEEKDAY(A433,2)</f>
        <v>4</v>
      </c>
    </row>
    <row r="434" spans="1:14" x14ac:dyDescent="0.25">
      <c r="A434" s="98">
        <v>43007</v>
      </c>
      <c r="B434">
        <v>44.04</v>
      </c>
      <c r="C434" s="101">
        <f t="shared" ref="C434" si="617">B434/B433-1</f>
        <v>1.1716057891109521E-2</v>
      </c>
      <c r="D434" s="38">
        <f t="shared" ref="D434" si="618">+F433*(1+L434)</f>
        <v>43.686977237343221</v>
      </c>
      <c r="E434" s="100"/>
      <c r="F434">
        <v>43.69</v>
      </c>
      <c r="G434" s="42">
        <f t="shared" ref="G434" si="619">+B434/D434-1</f>
        <v>8.0807321765219431E-3</v>
      </c>
      <c r="H434" s="100"/>
      <c r="I434" s="101">
        <f t="shared" si="389"/>
        <v>8.010986495765593E-3</v>
      </c>
      <c r="J434">
        <v>19159.89</v>
      </c>
      <c r="K434">
        <v>19246.669999999998</v>
      </c>
      <c r="L434" s="101">
        <f t="shared" ref="L434" si="620">+K434/J434-1</f>
        <v>4.5292535604326556E-3</v>
      </c>
      <c r="M434" s="100">
        <f t="shared" ref="M434" si="621">WEEKDAY(A434,2)</f>
        <v>5</v>
      </c>
    </row>
    <row r="435" spans="1:14" x14ac:dyDescent="0.25">
      <c r="A435" s="98">
        <v>43010</v>
      </c>
      <c r="B435">
        <v>44.18</v>
      </c>
      <c r="C435" s="101">
        <f t="shared" ref="C435" si="622">B435/B434-1</f>
        <v>3.1789282470482405E-3</v>
      </c>
      <c r="D435" s="38">
        <f t="shared" ref="D435" si="623">+F434*(1+L435)</f>
        <v>43.69</v>
      </c>
      <c r="E435" s="100"/>
      <c r="F435">
        <v>43.7</v>
      </c>
      <c r="G435" s="42">
        <f t="shared" ref="G435" si="624">+B435/D435-1</f>
        <v>1.121538109407183E-2</v>
      </c>
      <c r="H435" s="100"/>
      <c r="I435" s="101">
        <f t="shared" si="389"/>
        <v>1.0983981693363676E-2</v>
      </c>
      <c r="J435">
        <v>19246.669999999998</v>
      </c>
      <c r="K435">
        <v>19246.669999999998</v>
      </c>
      <c r="L435" s="101">
        <f t="shared" ref="L435" si="625">+K435/J435-1</f>
        <v>0</v>
      </c>
      <c r="M435" s="100">
        <f t="shared" ref="M435" si="626">WEEKDAY(A435,2)</f>
        <v>1</v>
      </c>
    </row>
    <row r="436" spans="1:14" x14ac:dyDescent="0.25">
      <c r="A436" s="98">
        <v>43011</v>
      </c>
      <c r="B436">
        <v>45.53</v>
      </c>
      <c r="C436" s="101">
        <f t="shared" ref="C436" si="627">B436/B435-1</f>
        <v>3.0556813037573516E-2</v>
      </c>
      <c r="D436" s="38">
        <f t="shared" ref="D436" si="628">+F435*(1+L436)</f>
        <v>45.221409106094725</v>
      </c>
      <c r="E436" s="100"/>
      <c r="F436">
        <v>45.21</v>
      </c>
      <c r="G436" s="42">
        <f t="shared" ref="G436" si="629">+B436/D436-1</f>
        <v>6.8239999594281731E-3</v>
      </c>
      <c r="H436" s="100"/>
      <c r="I436" s="101">
        <f t="shared" si="389"/>
        <v>7.0780800707808122E-3</v>
      </c>
      <c r="J436">
        <v>19246.669999999998</v>
      </c>
      <c r="K436">
        <v>19916.740000000002</v>
      </c>
      <c r="L436" s="101">
        <f t="shared" ref="L436" si="630">+K436/J436-1</f>
        <v>3.4814853686378155E-2</v>
      </c>
      <c r="M436" s="100">
        <f t="shared" ref="M436" si="631">WEEKDAY(A436,2)</f>
        <v>2</v>
      </c>
      <c r="N436" s="50" t="s">
        <v>493</v>
      </c>
    </row>
    <row r="437" spans="1:14" x14ac:dyDescent="0.25">
      <c r="A437" s="98">
        <v>43012</v>
      </c>
      <c r="B437">
        <v>45.64</v>
      </c>
      <c r="C437" s="101">
        <f t="shared" ref="C437" si="632">B437/B436-1</f>
        <v>2.4159894575004337E-3</v>
      </c>
      <c r="D437" s="38">
        <f t="shared" ref="D437" si="633">+F436*(1+L437)</f>
        <v>45.691047761832507</v>
      </c>
      <c r="E437" s="100"/>
      <c r="F437">
        <v>45.69</v>
      </c>
      <c r="G437" s="42">
        <f t="shared" ref="G437" si="634">+B437/D437-1</f>
        <v>-1.1172377157686597E-3</v>
      </c>
      <c r="H437" s="100"/>
      <c r="I437" s="101">
        <f t="shared" si="389"/>
        <v>-1.0943313635368712E-3</v>
      </c>
      <c r="J437">
        <v>19916.740000000002</v>
      </c>
      <c r="K437">
        <v>20128.66</v>
      </c>
      <c r="L437" s="101">
        <f t="shared" ref="L437" si="635">+K437/J437-1</f>
        <v>1.0640295550376155E-2</v>
      </c>
      <c r="M437" s="100">
        <f t="shared" ref="M437" si="636">WEEKDAY(A437,2)</f>
        <v>3</v>
      </c>
      <c r="N437" s="50" t="s">
        <v>495</v>
      </c>
    </row>
    <row r="438" spans="1:14" x14ac:dyDescent="0.25">
      <c r="A438" s="98">
        <v>43013</v>
      </c>
      <c r="B438">
        <v>46.37</v>
      </c>
      <c r="C438" s="101">
        <f t="shared" ref="C438" si="637">B438/B437-1</f>
        <v>1.5994741454864014E-2</v>
      </c>
      <c r="D438" s="38">
        <f t="shared" ref="D438" si="638">+F437*(1+L438)</f>
        <v>45.69</v>
      </c>
      <c r="E438" s="100"/>
      <c r="F438">
        <v>45.67</v>
      </c>
      <c r="G438" s="42">
        <f t="shared" ref="G438" si="639">+B438/D438-1</f>
        <v>1.4882906544101626E-2</v>
      </c>
      <c r="H438" s="100"/>
      <c r="I438" s="101">
        <f t="shared" si="389"/>
        <v>1.5327348368732174E-2</v>
      </c>
      <c r="J438">
        <v>20128.66</v>
      </c>
      <c r="K438">
        <v>20128.66</v>
      </c>
      <c r="L438" s="101">
        <f t="shared" ref="L438" si="640">+K438/J438-1</f>
        <v>0</v>
      </c>
      <c r="M438" s="100">
        <f t="shared" ref="M438" si="641">WEEKDAY(A438,2)</f>
        <v>4</v>
      </c>
      <c r="N438" s="50" t="s">
        <v>498</v>
      </c>
    </row>
    <row r="439" spans="1:14" x14ac:dyDescent="0.25">
      <c r="A439" s="98">
        <v>43014</v>
      </c>
      <c r="B439">
        <v>45.82</v>
      </c>
      <c r="C439" s="101">
        <f t="shared" ref="C439" si="642">B439/B438-1</f>
        <v>-1.1861117101574226E-2</v>
      </c>
      <c r="D439" s="38">
        <f t="shared" ref="D439" si="643">+F438*(1+L439)</f>
        <v>45.955382762687627</v>
      </c>
      <c r="E439" s="100"/>
      <c r="F439">
        <v>45.97</v>
      </c>
      <c r="G439" s="42">
        <f t="shared" ref="G439" si="644">+B439/D439-1</f>
        <v>-2.9459609418713839E-3</v>
      </c>
      <c r="H439" s="100"/>
      <c r="I439" s="101">
        <f t="shared" si="389"/>
        <v>-3.2629976071351097E-3</v>
      </c>
      <c r="J439">
        <v>20128.66</v>
      </c>
      <c r="K439">
        <v>20254.439999999999</v>
      </c>
      <c r="L439" s="101">
        <f t="shared" ref="L439" si="645">+K439/J439-1</f>
        <v>6.2488014602064545E-3</v>
      </c>
      <c r="M439" s="100">
        <f t="shared" ref="M439" si="646">WEEKDAY(A439,2)</f>
        <v>5</v>
      </c>
      <c r="N439" s="50" t="s">
        <v>502</v>
      </c>
    </row>
    <row r="440" spans="1:14" x14ac:dyDescent="0.25">
      <c r="A440" s="98">
        <v>43017</v>
      </c>
      <c r="B440">
        <v>45.63</v>
      </c>
      <c r="C440" s="101">
        <f t="shared" ref="C440" si="647">B440/B439-1</f>
        <v>-4.1466608467917165E-3</v>
      </c>
      <c r="D440" s="38">
        <f t="shared" ref="D440" si="648">+F439*(1+L440)</f>
        <v>45.560468716982555</v>
      </c>
      <c r="E440" s="100"/>
      <c r="F440">
        <v>45.56</v>
      </c>
      <c r="G440" s="42">
        <f t="shared" ref="G440" si="649">+B440/D440-1</f>
        <v>1.5261318633346121E-3</v>
      </c>
      <c r="H440" s="100"/>
      <c r="I440" s="101">
        <f t="shared" si="389"/>
        <v>1.5364354697102733E-3</v>
      </c>
      <c r="J440">
        <v>20254.439999999999</v>
      </c>
      <c r="K440">
        <v>20074</v>
      </c>
      <c r="L440" s="101">
        <f t="shared" ref="L440" si="650">+K440/J440-1</f>
        <v>-8.9086639768859444E-3</v>
      </c>
      <c r="M440" s="100">
        <f t="shared" ref="M440" si="651">WEEKDAY(A440,2)</f>
        <v>1</v>
      </c>
      <c r="N440" s="50" t="s">
        <v>509</v>
      </c>
    </row>
    <row r="441" spans="1:14" x14ac:dyDescent="0.25">
      <c r="A441" s="98">
        <v>43018</v>
      </c>
      <c r="B441">
        <v>46.03</v>
      </c>
      <c r="C441" s="101">
        <f t="shared" ref="C441" si="652">B441/B440-1</f>
        <v>8.7661626123163305E-3</v>
      </c>
      <c r="D441" s="38">
        <f t="shared" ref="D441" si="653">+F440*(1+L441)</f>
        <v>45.750964351897984</v>
      </c>
      <c r="E441" s="100"/>
      <c r="F441">
        <v>45.75</v>
      </c>
      <c r="G441" s="42">
        <f t="shared" ref="G441" si="654">+B441/D441-1</f>
        <v>6.0990112898120508E-3</v>
      </c>
      <c r="H441" s="100"/>
      <c r="I441" s="101">
        <f t="shared" si="389"/>
        <v>6.1202185792350594E-3</v>
      </c>
      <c r="J441">
        <v>20074</v>
      </c>
      <c r="K441">
        <v>20158.14</v>
      </c>
      <c r="L441" s="101">
        <f t="shared" ref="L441" si="655">+K441/J441-1</f>
        <v>4.1914914815184279E-3</v>
      </c>
      <c r="M441" s="100">
        <f t="shared" ref="M441" si="656">WEEKDAY(A441,2)</f>
        <v>2</v>
      </c>
    </row>
    <row r="442" spans="1:14" ht="28" x14ac:dyDescent="0.25">
      <c r="A442" s="98">
        <v>43019</v>
      </c>
      <c r="B442">
        <v>45.85</v>
      </c>
      <c r="C442" s="101">
        <f t="shared" ref="C442" si="657">B442/B441-1</f>
        <v>-3.9104931566369405E-3</v>
      </c>
      <c r="D442" s="38">
        <f t="shared" ref="D442" si="658">+F441*(1+L442)</f>
        <v>45.626445445859595</v>
      </c>
      <c r="E442" s="100"/>
      <c r="F442">
        <v>45.62</v>
      </c>
      <c r="G442" s="42">
        <f t="shared" ref="G442" si="659">+B442/D442-1</f>
        <v>4.8996706176833715E-3</v>
      </c>
      <c r="H442" s="100"/>
      <c r="I442" s="101">
        <f t="shared" si="389"/>
        <v>5.0416483998247941E-3</v>
      </c>
      <c r="J442">
        <v>20158.14</v>
      </c>
      <c r="K442">
        <v>20103.7</v>
      </c>
      <c r="L442" s="101">
        <f t="shared" ref="L442" si="660">+K442/J442-1</f>
        <v>-2.7006459921400383E-3</v>
      </c>
      <c r="M442" s="100">
        <f t="shared" ref="M442" si="661">WEEKDAY(A442,2)</f>
        <v>3</v>
      </c>
      <c r="N442" s="50" t="s">
        <v>516</v>
      </c>
    </row>
    <row r="443" spans="1:14" x14ac:dyDescent="0.25">
      <c r="A443" s="98">
        <v>43020</v>
      </c>
      <c r="B443">
        <v>45.87</v>
      </c>
      <c r="C443" s="101">
        <f t="shared" ref="C443" si="662">B443/B442-1</f>
        <v>4.3620501635754927E-4</v>
      </c>
      <c r="D443" s="38">
        <f t="shared" ref="D443" si="663">+F442*(1+L443)</f>
        <v>45.859426881618802</v>
      </c>
      <c r="E443" s="100"/>
      <c r="F443">
        <v>45.86</v>
      </c>
      <c r="G443" s="42">
        <f t="shared" ref="G443" si="664">+B443/D443-1</f>
        <v>2.3055496110946372E-4</v>
      </c>
      <c r="H443" s="100"/>
      <c r="I443" s="101">
        <f t="shared" si="389"/>
        <v>2.1805494984739049E-4</v>
      </c>
      <c r="J443">
        <v>20103.7</v>
      </c>
      <c r="K443">
        <v>20209.21</v>
      </c>
      <c r="L443" s="101">
        <f t="shared" ref="L443" si="665">+K443/J443-1</f>
        <v>5.2482876286454871E-3</v>
      </c>
      <c r="M443" s="100">
        <f t="shared" ref="M443" si="666">WEEKDAY(A443,2)</f>
        <v>4</v>
      </c>
    </row>
    <row r="444" spans="1:14" x14ac:dyDescent="0.25">
      <c r="A444" s="98">
        <v>43021</v>
      </c>
      <c r="B444">
        <v>46.23</v>
      </c>
      <c r="C444" s="101">
        <f t="shared" ref="C444" si="667">B444/B443-1</f>
        <v>7.8482668410726486E-3</v>
      </c>
      <c r="D444" s="38">
        <f t="shared" ref="D444" si="668">+F443*(1+L444)</f>
        <v>45.922608949088065</v>
      </c>
      <c r="E444" s="100"/>
      <c r="F444">
        <v>45.92</v>
      </c>
      <c r="G444" s="42">
        <f t="shared" ref="G444" si="669">+B444/D444-1</f>
        <v>6.6936756849489409E-3</v>
      </c>
      <c r="H444" s="100"/>
      <c r="I444" s="101">
        <f t="shared" si="389"/>
        <v>6.7508710801391647E-3</v>
      </c>
      <c r="J444">
        <v>20209.21</v>
      </c>
      <c r="K444">
        <v>20236.8</v>
      </c>
      <c r="L444" s="101">
        <f t="shared" ref="L444" si="670">+K444/J444-1</f>
        <v>1.3652191253394896E-3</v>
      </c>
      <c r="M444" s="100">
        <f t="shared" ref="M444" si="671">WEEKDAY(A444,2)</f>
        <v>5</v>
      </c>
    </row>
    <row r="445" spans="1:14" x14ac:dyDescent="0.25">
      <c r="A445" s="98">
        <v>43024</v>
      </c>
    </row>
    <row r="446" spans="1:14" x14ac:dyDescent="0.25">
      <c r="A446" s="98">
        <v>43025</v>
      </c>
    </row>
    <row r="447" spans="1:14" x14ac:dyDescent="0.25">
      <c r="A447" s="98">
        <v>43026</v>
      </c>
    </row>
    <row r="448" spans="1:14" x14ac:dyDescent="0.25">
      <c r="A448" s="98">
        <v>43027</v>
      </c>
    </row>
    <row r="449" spans="1:1" x14ac:dyDescent="0.25">
      <c r="A449" s="98">
        <v>43028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49"/>
  <sheetViews>
    <sheetView tabSelected="1" zoomScale="115" zoomScaleNormal="115" workbookViewId="0">
      <pane xSplit="1" ySplit="2" topLeftCell="B425" activePane="bottomRight" state="frozen"/>
      <selection pane="topRight" activeCell="B1" sqref="B1"/>
      <selection pane="bottomLeft" activeCell="A3" sqref="A3"/>
      <selection pane="bottomRight" activeCell="F443" sqref="F443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1796875" bestFit="1" customWidth="1" collapsed="1"/>
    <col min="5" max="5" width="17.17968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81640625" bestFit="1" customWidth="1" collapsed="1"/>
    <col min="12" max="12" width="13.90625" bestFit="1" customWidth="1" collapsed="1"/>
    <col min="14" max="14" width="22.1796875" customWidth="1"/>
  </cols>
  <sheetData>
    <row r="1" spans="1:14" x14ac:dyDescent="0.25">
      <c r="J1" t="s">
        <v>217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 x14ac:dyDescent="0.25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 x14ac:dyDescent="0.25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 x14ac:dyDescent="0.25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 x14ac:dyDescent="0.25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 x14ac:dyDescent="0.25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 x14ac:dyDescent="0.25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 x14ac:dyDescent="0.25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 x14ac:dyDescent="0.25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 x14ac:dyDescent="0.25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 x14ac:dyDescent="0.25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 x14ac:dyDescent="0.25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 x14ac:dyDescent="0.25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 x14ac:dyDescent="0.25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 x14ac:dyDescent="0.25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 x14ac:dyDescent="0.25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 x14ac:dyDescent="0.25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 x14ac:dyDescent="0.25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 x14ac:dyDescent="0.25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 x14ac:dyDescent="0.25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 x14ac:dyDescent="0.25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 x14ac:dyDescent="0.25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 x14ac:dyDescent="0.25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 x14ac:dyDescent="0.25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 x14ac:dyDescent="0.25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 x14ac:dyDescent="0.25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 x14ac:dyDescent="0.25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 x14ac:dyDescent="0.25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 x14ac:dyDescent="0.25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 x14ac:dyDescent="0.25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 x14ac:dyDescent="0.25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 x14ac:dyDescent="0.25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 x14ac:dyDescent="0.25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 x14ac:dyDescent="0.25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 x14ac:dyDescent="0.25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 x14ac:dyDescent="0.25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 x14ac:dyDescent="0.25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 x14ac:dyDescent="0.25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 x14ac:dyDescent="0.25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 x14ac:dyDescent="0.25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 x14ac:dyDescent="0.25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 x14ac:dyDescent="0.25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 x14ac:dyDescent="0.25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 x14ac:dyDescent="0.25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 x14ac:dyDescent="0.25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 x14ac:dyDescent="0.25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 x14ac:dyDescent="0.25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 x14ac:dyDescent="0.25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 x14ac:dyDescent="0.25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 x14ac:dyDescent="0.25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 x14ac:dyDescent="0.25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 x14ac:dyDescent="0.25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 x14ac:dyDescent="0.25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 x14ac:dyDescent="0.25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 x14ac:dyDescent="0.25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 x14ac:dyDescent="0.25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 x14ac:dyDescent="0.25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 x14ac:dyDescent="0.25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 x14ac:dyDescent="0.25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 x14ac:dyDescent="0.25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 x14ac:dyDescent="0.25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 x14ac:dyDescent="0.25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 x14ac:dyDescent="0.25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 x14ac:dyDescent="0.25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 x14ac:dyDescent="0.25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 x14ac:dyDescent="0.25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 x14ac:dyDescent="0.25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 x14ac:dyDescent="0.25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 x14ac:dyDescent="0.25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 x14ac:dyDescent="0.25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 x14ac:dyDescent="0.25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 x14ac:dyDescent="0.25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 x14ac:dyDescent="0.25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 x14ac:dyDescent="0.25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 x14ac:dyDescent="0.25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 x14ac:dyDescent="0.25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 x14ac:dyDescent="0.25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 x14ac:dyDescent="0.25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 x14ac:dyDescent="0.25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 x14ac:dyDescent="0.25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 x14ac:dyDescent="0.25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 x14ac:dyDescent="0.25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 x14ac:dyDescent="0.25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 x14ac:dyDescent="0.25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 x14ac:dyDescent="0.25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 x14ac:dyDescent="0.25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 x14ac:dyDescent="0.25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 x14ac:dyDescent="0.25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 x14ac:dyDescent="0.25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 x14ac:dyDescent="0.25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 x14ac:dyDescent="0.25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 x14ac:dyDescent="0.25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 x14ac:dyDescent="0.25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 x14ac:dyDescent="0.25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 x14ac:dyDescent="0.25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 x14ac:dyDescent="0.25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 x14ac:dyDescent="0.25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 x14ac:dyDescent="0.25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 x14ac:dyDescent="0.25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 x14ac:dyDescent="0.25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 x14ac:dyDescent="0.25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 x14ac:dyDescent="0.25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 x14ac:dyDescent="0.25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 x14ac:dyDescent="0.25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 x14ac:dyDescent="0.25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 x14ac:dyDescent="0.25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 x14ac:dyDescent="0.25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 x14ac:dyDescent="0.25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 x14ac:dyDescent="0.25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 x14ac:dyDescent="0.25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 x14ac:dyDescent="0.25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 x14ac:dyDescent="0.25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 x14ac:dyDescent="0.25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 x14ac:dyDescent="0.25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 x14ac:dyDescent="0.25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 x14ac:dyDescent="0.25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 x14ac:dyDescent="0.25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 x14ac:dyDescent="0.25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 x14ac:dyDescent="0.25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 x14ac:dyDescent="0.25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 x14ac:dyDescent="0.25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 x14ac:dyDescent="0.25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 x14ac:dyDescent="0.25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 x14ac:dyDescent="0.25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 x14ac:dyDescent="0.25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 x14ac:dyDescent="0.25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 x14ac:dyDescent="0.25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 x14ac:dyDescent="0.25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 x14ac:dyDescent="0.25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 x14ac:dyDescent="0.25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 x14ac:dyDescent="0.25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 x14ac:dyDescent="0.25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 x14ac:dyDescent="0.25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 x14ac:dyDescent="0.25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 x14ac:dyDescent="0.25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 x14ac:dyDescent="0.25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 x14ac:dyDescent="0.25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 x14ac:dyDescent="0.25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 x14ac:dyDescent="0.25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 x14ac:dyDescent="0.25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 x14ac:dyDescent="0.25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 x14ac:dyDescent="0.25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 x14ac:dyDescent="0.25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 x14ac:dyDescent="0.25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 x14ac:dyDescent="0.25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 x14ac:dyDescent="0.25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 x14ac:dyDescent="0.25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 x14ac:dyDescent="0.25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 x14ac:dyDescent="0.25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 x14ac:dyDescent="0.25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 x14ac:dyDescent="0.25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 x14ac:dyDescent="0.25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 x14ac:dyDescent="0.25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 x14ac:dyDescent="0.25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 x14ac:dyDescent="0.25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 x14ac:dyDescent="0.25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 x14ac:dyDescent="0.25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 x14ac:dyDescent="0.25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 x14ac:dyDescent="0.25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 x14ac:dyDescent="0.25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 x14ac:dyDescent="0.25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 x14ac:dyDescent="0.25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 x14ac:dyDescent="0.25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 x14ac:dyDescent="0.25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 x14ac:dyDescent="0.25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 x14ac:dyDescent="0.25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 x14ac:dyDescent="0.25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 x14ac:dyDescent="0.25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 x14ac:dyDescent="0.25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 x14ac:dyDescent="0.25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 x14ac:dyDescent="0.25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 x14ac:dyDescent="0.25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 x14ac:dyDescent="0.25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 x14ac:dyDescent="0.25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 x14ac:dyDescent="0.25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 x14ac:dyDescent="0.25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 x14ac:dyDescent="0.25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 x14ac:dyDescent="0.25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 x14ac:dyDescent="0.25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 x14ac:dyDescent="0.25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 x14ac:dyDescent="0.25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 x14ac:dyDescent="0.25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 x14ac:dyDescent="0.25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 x14ac:dyDescent="0.25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 x14ac:dyDescent="0.25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 x14ac:dyDescent="0.25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 x14ac:dyDescent="0.25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 x14ac:dyDescent="0.25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 x14ac:dyDescent="0.25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 x14ac:dyDescent="0.25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 x14ac:dyDescent="0.25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 x14ac:dyDescent="0.25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 x14ac:dyDescent="0.25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 x14ac:dyDescent="0.25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 x14ac:dyDescent="0.25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 x14ac:dyDescent="0.25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 x14ac:dyDescent="0.25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 x14ac:dyDescent="0.25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 x14ac:dyDescent="0.25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 x14ac:dyDescent="0.25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 x14ac:dyDescent="0.25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 x14ac:dyDescent="0.25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 x14ac:dyDescent="0.25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 x14ac:dyDescent="0.25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 x14ac:dyDescent="0.25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 x14ac:dyDescent="0.25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 x14ac:dyDescent="0.25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 x14ac:dyDescent="0.25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 x14ac:dyDescent="0.25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 x14ac:dyDescent="0.25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 x14ac:dyDescent="0.25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 x14ac:dyDescent="0.25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 x14ac:dyDescent="0.25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 x14ac:dyDescent="0.25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 x14ac:dyDescent="0.25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 x14ac:dyDescent="0.25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 x14ac:dyDescent="0.25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 x14ac:dyDescent="0.25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 x14ac:dyDescent="0.25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 x14ac:dyDescent="0.25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 x14ac:dyDescent="0.25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 x14ac:dyDescent="0.25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 x14ac:dyDescent="0.25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 x14ac:dyDescent="0.25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 x14ac:dyDescent="0.25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 x14ac:dyDescent="0.25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 x14ac:dyDescent="0.25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 x14ac:dyDescent="0.25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 x14ac:dyDescent="0.25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 x14ac:dyDescent="0.25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 x14ac:dyDescent="0.25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 x14ac:dyDescent="0.25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 x14ac:dyDescent="0.25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 x14ac:dyDescent="0.25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 x14ac:dyDescent="0.25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 x14ac:dyDescent="0.25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 x14ac:dyDescent="0.25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 x14ac:dyDescent="0.25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 x14ac:dyDescent="0.25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 x14ac:dyDescent="0.25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 x14ac:dyDescent="0.25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8" x14ac:dyDescent="0.25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 x14ac:dyDescent="0.25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 x14ac:dyDescent="0.25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 x14ac:dyDescent="0.25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 x14ac:dyDescent="0.25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 x14ac:dyDescent="0.25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 x14ac:dyDescent="0.25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 x14ac:dyDescent="0.25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 x14ac:dyDescent="0.25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 x14ac:dyDescent="0.25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 x14ac:dyDescent="0.25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 x14ac:dyDescent="0.25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 x14ac:dyDescent="0.25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 x14ac:dyDescent="0.25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 x14ac:dyDescent="0.25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2" x14ac:dyDescent="0.2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 x14ac:dyDescent="0.25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 x14ac:dyDescent="0.25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 x14ac:dyDescent="0.25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 x14ac:dyDescent="0.25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 x14ac:dyDescent="0.25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8" x14ac:dyDescent="0.25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2" x14ac:dyDescent="0.2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 x14ac:dyDescent="0.25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8" x14ac:dyDescent="0.25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 x14ac:dyDescent="0.25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8" x14ac:dyDescent="0.25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 x14ac:dyDescent="0.25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 x14ac:dyDescent="0.25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 x14ac:dyDescent="0.25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 x14ac:dyDescent="0.25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 x14ac:dyDescent="0.25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 x14ac:dyDescent="0.25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 x14ac:dyDescent="0.25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 x14ac:dyDescent="0.25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 x14ac:dyDescent="0.25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 x14ac:dyDescent="0.25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 x14ac:dyDescent="0.25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 x14ac:dyDescent="0.25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 x14ac:dyDescent="0.25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 x14ac:dyDescent="0.25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 x14ac:dyDescent="0.25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 x14ac:dyDescent="0.25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 x14ac:dyDescent="0.25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 x14ac:dyDescent="0.25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 x14ac:dyDescent="0.25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 x14ac:dyDescent="0.25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 x14ac:dyDescent="0.25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 x14ac:dyDescent="0.25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 x14ac:dyDescent="0.25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 x14ac:dyDescent="0.25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 x14ac:dyDescent="0.25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 x14ac:dyDescent="0.25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 x14ac:dyDescent="0.25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 x14ac:dyDescent="0.25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 x14ac:dyDescent="0.25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 x14ac:dyDescent="0.25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 x14ac:dyDescent="0.25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 x14ac:dyDescent="0.25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 x14ac:dyDescent="0.25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 x14ac:dyDescent="0.25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 x14ac:dyDescent="0.25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 x14ac:dyDescent="0.25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8" x14ac:dyDescent="0.25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 x14ac:dyDescent="0.25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 x14ac:dyDescent="0.25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 x14ac:dyDescent="0.25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 x14ac:dyDescent="0.25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 x14ac:dyDescent="0.25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 x14ac:dyDescent="0.25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 x14ac:dyDescent="0.25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 x14ac:dyDescent="0.25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 x14ac:dyDescent="0.25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 x14ac:dyDescent="0.25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 x14ac:dyDescent="0.25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 x14ac:dyDescent="0.25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 x14ac:dyDescent="0.25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 x14ac:dyDescent="0.25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 x14ac:dyDescent="0.25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 x14ac:dyDescent="0.25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70" x14ac:dyDescent="0.2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 x14ac:dyDescent="0.25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 x14ac:dyDescent="0.25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 x14ac:dyDescent="0.25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 x14ac:dyDescent="0.25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 x14ac:dyDescent="0.25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 x14ac:dyDescent="0.25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 x14ac:dyDescent="0.25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 x14ac:dyDescent="0.25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 x14ac:dyDescent="0.25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 x14ac:dyDescent="0.25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 x14ac:dyDescent="0.25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 x14ac:dyDescent="0.25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 x14ac:dyDescent="0.25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</row>
    <row r="337" spans="1:13" x14ac:dyDescent="0.25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</row>
    <row r="338" spans="1:13" x14ac:dyDescent="0.25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</row>
    <row r="339" spans="1:13" x14ac:dyDescent="0.25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</row>
    <row r="340" spans="1:13" x14ac:dyDescent="0.25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</row>
    <row r="341" spans="1:13" x14ac:dyDescent="0.25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</row>
    <row r="342" spans="1:13" x14ac:dyDescent="0.25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</row>
    <row r="343" spans="1:13" x14ac:dyDescent="0.25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</row>
    <row r="344" spans="1:13" x14ac:dyDescent="0.25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</row>
    <row r="345" spans="1:13" x14ac:dyDescent="0.25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</row>
    <row r="346" spans="1:13" x14ac:dyDescent="0.25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</row>
    <row r="347" spans="1:13" x14ac:dyDescent="0.25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</row>
    <row r="348" spans="1:13" x14ac:dyDescent="0.25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</row>
    <row r="349" spans="1:13" x14ac:dyDescent="0.25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</row>
    <row r="350" spans="1:13" x14ac:dyDescent="0.25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</row>
    <row r="351" spans="1:13" x14ac:dyDescent="0.25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</row>
    <row r="352" spans="1:13" x14ac:dyDescent="0.25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</row>
    <row r="353" spans="1:13" x14ac:dyDescent="0.25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</row>
    <row r="354" spans="1:13" x14ac:dyDescent="0.25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</row>
    <row r="355" spans="1:13" x14ac:dyDescent="0.25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</row>
    <row r="356" spans="1:13" x14ac:dyDescent="0.25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</row>
    <row r="357" spans="1:13" x14ac:dyDescent="0.25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</row>
    <row r="358" spans="1:13" x14ac:dyDescent="0.25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</row>
    <row r="359" spans="1:13" x14ac:dyDescent="0.25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</row>
    <row r="360" spans="1:13" x14ac:dyDescent="0.25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</row>
    <row r="361" spans="1:13" x14ac:dyDescent="0.25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</row>
    <row r="362" spans="1:13" x14ac:dyDescent="0.25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44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</row>
    <row r="363" spans="1:13" x14ac:dyDescent="0.25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</row>
    <row r="364" spans="1:13" x14ac:dyDescent="0.25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</row>
    <row r="365" spans="1:13" x14ac:dyDescent="0.25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</row>
    <row r="366" spans="1:13" x14ac:dyDescent="0.25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</row>
    <row r="367" spans="1:13" x14ac:dyDescent="0.25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</row>
    <row r="368" spans="1:13" x14ac:dyDescent="0.25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</row>
    <row r="369" spans="1:14" x14ac:dyDescent="0.25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</row>
    <row r="370" spans="1:14" x14ac:dyDescent="0.25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</row>
    <row r="371" spans="1:14" x14ac:dyDescent="0.25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</row>
    <row r="372" spans="1:14" x14ac:dyDescent="0.25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</row>
    <row r="373" spans="1:14" x14ac:dyDescent="0.25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</row>
    <row r="374" spans="1:14" x14ac:dyDescent="0.25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</row>
    <row r="375" spans="1:14" x14ac:dyDescent="0.25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</row>
    <row r="376" spans="1:14" x14ac:dyDescent="0.25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</row>
    <row r="377" spans="1:14" x14ac:dyDescent="0.25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</row>
    <row r="378" spans="1:14" x14ac:dyDescent="0.25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</row>
    <row r="379" spans="1:14" x14ac:dyDescent="0.25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t="s">
        <v>412</v>
      </c>
    </row>
    <row r="380" spans="1:14" x14ac:dyDescent="0.25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</row>
    <row r="381" spans="1:14" x14ac:dyDescent="0.25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</row>
    <row r="382" spans="1:14" x14ac:dyDescent="0.25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</row>
    <row r="383" spans="1:14" x14ac:dyDescent="0.25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</row>
    <row r="384" spans="1:14" x14ac:dyDescent="0.25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</row>
    <row r="385" spans="1:14" x14ac:dyDescent="0.25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</row>
    <row r="386" spans="1:14" x14ac:dyDescent="0.25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</row>
    <row r="387" spans="1:14" x14ac:dyDescent="0.25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</row>
    <row r="388" spans="1:14" x14ac:dyDescent="0.25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t="s">
        <v>419</v>
      </c>
    </row>
    <row r="389" spans="1:14" x14ac:dyDescent="0.25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</row>
    <row r="390" spans="1:14" x14ac:dyDescent="0.25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</row>
    <row r="391" spans="1:14" x14ac:dyDescent="0.25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</row>
    <row r="392" spans="1:14" x14ac:dyDescent="0.25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</row>
    <row r="393" spans="1:14" x14ac:dyDescent="0.25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</row>
    <row r="394" spans="1:14" x14ac:dyDescent="0.25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</row>
    <row r="395" spans="1:14" x14ac:dyDescent="0.25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</row>
    <row r="396" spans="1:14" x14ac:dyDescent="0.25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</row>
    <row r="397" spans="1:14" x14ac:dyDescent="0.25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</row>
    <row r="398" spans="1:14" x14ac:dyDescent="0.25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</row>
    <row r="399" spans="1:14" x14ac:dyDescent="0.25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</row>
    <row r="400" spans="1:14" x14ac:dyDescent="0.25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</row>
    <row r="401" spans="1:14" x14ac:dyDescent="0.25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</row>
    <row r="402" spans="1:14" x14ac:dyDescent="0.25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</row>
    <row r="403" spans="1:14" x14ac:dyDescent="0.25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</row>
    <row r="404" spans="1:14" x14ac:dyDescent="0.25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</row>
    <row r="405" spans="1:14" x14ac:dyDescent="0.25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101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</row>
    <row r="406" spans="1:14" x14ac:dyDescent="0.25">
      <c r="A406" s="1">
        <v>42969</v>
      </c>
      <c r="B406">
        <v>32.54</v>
      </c>
      <c r="C406" s="101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101">
        <f>(B406/(D406*(1-VLOOKUP(A406,FX!A:M,13,0))))-1</f>
        <v>1.6654066435117798E-4</v>
      </c>
      <c r="I406" s="101">
        <f t="shared" si="272"/>
        <v>-4.8929663608563434E-3</v>
      </c>
      <c r="J406">
        <v>1829.2170000000001</v>
      </c>
      <c r="K406" s="100">
        <v>1814.92</v>
      </c>
      <c r="L406" s="101">
        <f t="shared" ref="L406" si="488">+K406/J406-1</f>
        <v>-7.8159124915195832E-3</v>
      </c>
      <c r="M406" s="100">
        <f t="shared" ref="M406" si="489">WEEKDAY(A406,2)</f>
        <v>2</v>
      </c>
    </row>
    <row r="407" spans="1:14" x14ac:dyDescent="0.25">
      <c r="A407" s="1">
        <v>42970</v>
      </c>
      <c r="B407">
        <v>32.46</v>
      </c>
      <c r="C407" s="101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101">
        <f>(B407/(D407*(1-VLOOKUP(A407,FX!A:M,13,0))))-1</f>
        <v>-3.9697683339895429E-3</v>
      </c>
      <c r="I407" s="101">
        <f t="shared" si="272"/>
        <v>-3.5303146584805267E-3</v>
      </c>
      <c r="J407">
        <v>1814.92</v>
      </c>
      <c r="K407">
        <v>1807.37</v>
      </c>
      <c r="L407" s="101">
        <f t="shared" ref="L407" si="493">+K407/J407-1</f>
        <v>-4.1599629735746824E-3</v>
      </c>
      <c r="M407" s="100">
        <f t="shared" ref="M407" si="494">WEEKDAY(A407,2)</f>
        <v>3</v>
      </c>
      <c r="N407" t="s">
        <v>448</v>
      </c>
    </row>
    <row r="408" spans="1:14" x14ac:dyDescent="0.25">
      <c r="A408" s="1">
        <v>42971</v>
      </c>
      <c r="B408">
        <v>32.15</v>
      </c>
      <c r="C408" s="101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101">
        <f>(B408/(D408*(1-VLOOKUP(A408,FX!A:M,13,0))))-1</f>
        <v>-7.0180049919129628E-3</v>
      </c>
      <c r="I408" s="101">
        <f t="shared" si="272"/>
        <v>-5.5983421484026019E-3</v>
      </c>
      <c r="J408" s="100">
        <v>1807.37</v>
      </c>
      <c r="K408">
        <v>1795.739</v>
      </c>
      <c r="L408" s="101">
        <f t="shared" ref="L408" si="498">+K408/J408-1</f>
        <v>-6.4353176162046388E-3</v>
      </c>
      <c r="M408" s="100">
        <f t="shared" ref="M408" si="499">WEEKDAY(A408,2)</f>
        <v>4</v>
      </c>
    </row>
    <row r="409" spans="1:14" x14ac:dyDescent="0.25">
      <c r="A409" s="1">
        <v>42972</v>
      </c>
      <c r="B409">
        <v>32.829000000000001</v>
      </c>
      <c r="C409" s="101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101">
        <f>(B409/(D409*(1-VLOOKUP(A409,FX!A:M,13,0))))-1</f>
        <v>3.2156366101547817E-3</v>
      </c>
      <c r="I409" s="101">
        <f t="shared" si="272"/>
        <v>2.6203215073561381E-4</v>
      </c>
      <c r="J409">
        <v>1795.739</v>
      </c>
      <c r="K409">
        <v>1812.8779999999999</v>
      </c>
      <c r="L409" s="101">
        <f t="shared" ref="L409" si="503">+K409/J409-1</f>
        <v>9.5442600511543851E-3</v>
      </c>
      <c r="M409" s="100">
        <f t="shared" ref="M409" si="504">WEEKDAY(A409,2)</f>
        <v>5</v>
      </c>
    </row>
    <row r="410" spans="1:14" x14ac:dyDescent="0.25">
      <c r="A410" s="98">
        <v>42975</v>
      </c>
      <c r="B410">
        <v>33.563899999999997</v>
      </c>
      <c r="C410" s="101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101">
        <f>(B410/(D410*(1-VLOOKUP(A410,FX!A:M,13,0))))-1</f>
        <v>2.2568953308803597E-3</v>
      </c>
      <c r="I410" s="101">
        <f t="shared" si="272"/>
        <v>8.6477073138713223E-4</v>
      </c>
      <c r="J410">
        <v>1812.8779999999999</v>
      </c>
      <c r="K410">
        <v>1842.828</v>
      </c>
      <c r="L410" s="101">
        <f t="shared" ref="L410" si="508">+K410/J410-1</f>
        <v>1.6520692512127066E-2</v>
      </c>
      <c r="M410" s="100">
        <f t="shared" ref="M410" si="509">WEEKDAY(A410,2)</f>
        <v>1</v>
      </c>
    </row>
    <row r="411" spans="1:14" x14ac:dyDescent="0.25">
      <c r="A411" s="98">
        <v>42976</v>
      </c>
      <c r="B411">
        <v>33.5</v>
      </c>
      <c r="C411" s="101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101">
        <f>(B411/(D411*(1-VLOOKUP(A411,FX!A:M,13,0))))-1</f>
        <v>3.4727941449705924E-3</v>
      </c>
      <c r="I411" s="101">
        <f t="shared" si="272"/>
        <v>6.2128127314875492E-4</v>
      </c>
      <c r="J411">
        <v>1842.828</v>
      </c>
      <c r="K411">
        <v>1831.5909999999999</v>
      </c>
      <c r="L411" s="101">
        <f t="shared" ref="L411" si="513">+K411/J411-1</f>
        <v>-6.0976933278634737E-3</v>
      </c>
      <c r="M411" s="100">
        <f t="shared" ref="M411" si="514">WEEKDAY(A411,2)</f>
        <v>2</v>
      </c>
    </row>
    <row r="412" spans="1:14" x14ac:dyDescent="0.25">
      <c r="A412" s="98">
        <v>42977</v>
      </c>
      <c r="B412">
        <v>33.646599999999999</v>
      </c>
      <c r="C412" s="101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101">
        <f>(B412/(D412*(1-VLOOKUP(A412,FX!A:M,13,0))))-1</f>
        <v>-1.969690990130113E-4</v>
      </c>
      <c r="I412" s="101">
        <f t="shared" si="272"/>
        <v>1.3970673475638407E-4</v>
      </c>
      <c r="J412">
        <v>1831.5909999999999</v>
      </c>
      <c r="K412">
        <v>1838.6310000000001</v>
      </c>
      <c r="L412" s="101">
        <f t="shared" ref="L412" si="518">+K412/J412-1</f>
        <v>3.8436528679166582E-3</v>
      </c>
      <c r="M412" s="100">
        <f t="shared" ref="M412" si="519">WEEKDAY(A412,2)</f>
        <v>3</v>
      </c>
    </row>
    <row r="413" spans="1:14" x14ac:dyDescent="0.25">
      <c r="A413" s="98">
        <v>42978</v>
      </c>
      <c r="B413">
        <v>33.895000000000003</v>
      </c>
      <c r="C413" s="101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101">
        <f>(B413/(D413*(1-VLOOKUP(A413,FX!A:M,13,0))))-1</f>
        <v>1.2756557544415514E-3</v>
      </c>
      <c r="I413" s="101">
        <f t="shared" si="272"/>
        <v>2.3124600790140892E-3</v>
      </c>
      <c r="J413">
        <v>1838.6310000000001</v>
      </c>
      <c r="K413">
        <v>1849.3789999999999</v>
      </c>
      <c r="L413" s="101">
        <f t="shared" ref="L413" si="523">+K413/J413-1</f>
        <v>5.8456536412145876E-3</v>
      </c>
      <c r="M413" s="100">
        <f t="shared" ref="M413" si="524">WEEKDAY(A413,2)</f>
        <v>4</v>
      </c>
    </row>
    <row r="414" spans="1:14" x14ac:dyDescent="0.25">
      <c r="A414" s="98">
        <v>42979</v>
      </c>
      <c r="B414">
        <v>34.505800000000001</v>
      </c>
      <c r="C414" s="101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101">
        <f>(B414/(D414*(1-VLOOKUP(A414,FX!A:M,13,0))))-1</f>
        <v>6.0785897077795248E-3</v>
      </c>
      <c r="I414" s="101">
        <f t="shared" si="272"/>
        <v>5.8885604510285905E-3</v>
      </c>
      <c r="J414">
        <v>1849.3789999999999</v>
      </c>
      <c r="K414">
        <v>1865.25</v>
      </c>
      <c r="L414" s="101">
        <f t="shared" ref="L414" si="528">+K414/J414-1</f>
        <v>8.5817996203050306E-3</v>
      </c>
      <c r="M414" s="100">
        <f t="shared" ref="M414" si="529">WEEKDAY(A414,2)</f>
        <v>5</v>
      </c>
    </row>
    <row r="415" spans="1:14" x14ac:dyDescent="0.25">
      <c r="A415" s="98">
        <v>42982</v>
      </c>
      <c r="B415">
        <v>34.505800000000001</v>
      </c>
      <c r="C415" s="101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101">
        <f>(B415/(D415*(1-VLOOKUP(A415,FX!A:M,13,0))))-1</f>
        <v>-8.5922592398665065E-3</v>
      </c>
      <c r="I415" s="101">
        <f t="shared" si="272"/>
        <v>-8.4540229885056162E-3</v>
      </c>
      <c r="J415">
        <v>1865.25</v>
      </c>
      <c r="K415">
        <v>1883.6179999999999</v>
      </c>
      <c r="L415" s="101">
        <f t="shared" ref="L415" si="533">+K415/J415-1</f>
        <v>9.847473529017492E-3</v>
      </c>
      <c r="M415" s="100">
        <f t="shared" ref="M415" si="534">WEEKDAY(A415,2)</f>
        <v>1</v>
      </c>
    </row>
    <row r="416" spans="1:14" x14ac:dyDescent="0.25">
      <c r="A416" s="98">
        <v>42983</v>
      </c>
      <c r="B416">
        <v>34.979999999999997</v>
      </c>
      <c r="C416" s="101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101">
        <f>(B416/(D416*(1-VLOOKUP(A416,FX!A:M,13,0))))-1</f>
        <v>5.959498100536198E-3</v>
      </c>
      <c r="I416" s="101">
        <f t="shared" si="272"/>
        <v>6.143863040176667E-3</v>
      </c>
      <c r="J416">
        <v>1883.6179999999999</v>
      </c>
      <c r="K416">
        <v>1885.162</v>
      </c>
      <c r="L416" s="101">
        <f t="shared" ref="L416" si="538">+K416/J416-1</f>
        <v>8.1969911096635428E-4</v>
      </c>
      <c r="M416" s="100">
        <f t="shared" ref="M416" si="539">WEEKDAY(A416,2)</f>
        <v>2</v>
      </c>
    </row>
    <row r="417" spans="1:14" x14ac:dyDescent="0.25">
      <c r="A417" s="98">
        <v>42984</v>
      </c>
      <c r="B417">
        <v>34.99</v>
      </c>
      <c r="C417" s="101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101">
        <f>(B417/(D417*(1-VLOOKUP(A417,FX!A:M,13,0))))-1</f>
        <v>-2.7079031954174715E-3</v>
      </c>
      <c r="I417" s="101">
        <f t="shared" si="272"/>
        <v>1.5944215284120489E-3</v>
      </c>
      <c r="J417">
        <v>1885.162</v>
      </c>
      <c r="K417">
        <v>1902.857</v>
      </c>
      <c r="L417" s="101">
        <f t="shared" ref="L417" si="543">+K417/J417-1</f>
        <v>9.3864612165956984E-3</v>
      </c>
      <c r="M417" s="100">
        <f t="shared" ref="M417" si="544">WEEKDAY(A417,2)</f>
        <v>3</v>
      </c>
    </row>
    <row r="418" spans="1:14" x14ac:dyDescent="0.25">
      <c r="A418" s="98">
        <v>42985</v>
      </c>
      <c r="B418">
        <v>35.07</v>
      </c>
      <c r="C418" s="101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101">
        <f>(B418/(D418*(1-VLOOKUP(A418,FX!A:M,13,0))))-1</f>
        <v>2.1527023819258861E-3</v>
      </c>
      <c r="I418" s="101">
        <f t="shared" si="272"/>
        <v>2.286367533580913E-3</v>
      </c>
      <c r="J418">
        <v>1902.857</v>
      </c>
      <c r="K418">
        <v>1890.3820000000001</v>
      </c>
      <c r="L418" s="101">
        <f t="shared" ref="L418" si="548">+K418/J418-1</f>
        <v>-6.5559314231179444E-3</v>
      </c>
      <c r="M418" s="100">
        <f t="shared" ref="M418" si="549">WEEKDAY(A418,2)</f>
        <v>4</v>
      </c>
    </row>
    <row r="419" spans="1:14" x14ac:dyDescent="0.25">
      <c r="A419" s="98">
        <v>42986</v>
      </c>
      <c r="B419">
        <v>35.01</v>
      </c>
      <c r="C419" s="101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101">
        <f>(B419/(D419*(1-VLOOKUP(A419,FX!A:M,13,0))))-1</f>
        <v>5.0860993861654435E-3</v>
      </c>
      <c r="I419" s="101">
        <f t="shared" si="272"/>
        <v>6.6506223636879636E-3</v>
      </c>
      <c r="J419">
        <v>1890.3820000000001</v>
      </c>
      <c r="K419">
        <v>1885.2739999999999</v>
      </c>
      <c r="L419" s="101">
        <f t="shared" ref="L419" si="553">+K419/J419-1</f>
        <v>-2.702099364043975E-3</v>
      </c>
      <c r="M419" s="100">
        <f t="shared" ref="M419" si="554">WEEKDAY(A419,2)</f>
        <v>5</v>
      </c>
    </row>
    <row r="420" spans="1:14" x14ac:dyDescent="0.25">
      <c r="A420" s="98">
        <v>42989</v>
      </c>
      <c r="B420">
        <v>35.270000000000003</v>
      </c>
      <c r="C420" s="101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101">
        <f>(B420/(D420*(1-VLOOKUP(A420,FX!A:M,13,0))))-1</f>
        <v>1.4571229895749438E-2</v>
      </c>
      <c r="I420" s="101">
        <f t="shared" si="272"/>
        <v>6.1159985851049203E-3</v>
      </c>
      <c r="J420">
        <v>1885.2739999999999</v>
      </c>
      <c r="K420">
        <v>1896.375</v>
      </c>
      <c r="L420" s="101">
        <f t="shared" ref="L420" si="558">+K420/J420-1</f>
        <v>5.8882687609334017E-3</v>
      </c>
      <c r="M420" s="100">
        <f t="shared" ref="M420" si="559">WEEKDAY(A420,2)</f>
        <v>1</v>
      </c>
    </row>
    <row r="421" spans="1:14" x14ac:dyDescent="0.25">
      <c r="A421" s="98">
        <v>42990</v>
      </c>
      <c r="B421">
        <v>35.1</v>
      </c>
      <c r="C421" s="101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101">
        <f>(B421/(D421*(1-VLOOKUP(A421,FX!A:M,13,0))))-1</f>
        <v>6.9737449501305893E-3</v>
      </c>
      <c r="I421" s="101">
        <f t="shared" si="272"/>
        <v>5.5808303633841927E-3</v>
      </c>
      <c r="J421">
        <v>1896.375</v>
      </c>
      <c r="K421">
        <v>1884.4839999999999</v>
      </c>
      <c r="L421" s="101">
        <f t="shared" ref="L421" si="563">+K421/J421-1</f>
        <v>-6.2703842858085057E-3</v>
      </c>
      <c r="M421" s="100">
        <f t="shared" ref="M421" si="564">WEEKDAY(A421,2)</f>
        <v>2</v>
      </c>
    </row>
    <row r="422" spans="1:14" x14ac:dyDescent="0.25">
      <c r="A422" s="98">
        <v>42991</v>
      </c>
      <c r="B422">
        <v>35.1</v>
      </c>
      <c r="C422" s="101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101">
        <f>(B422/(D422*(1-VLOOKUP(A422,FX!A:M,13,0))))-1</f>
        <v>5.40127651495248E-3</v>
      </c>
      <c r="I422" s="101">
        <f t="shared" si="272"/>
        <v>3.2010975191494317E-3</v>
      </c>
      <c r="J422">
        <v>1884.4839999999999</v>
      </c>
      <c r="K422">
        <v>1888.432</v>
      </c>
      <c r="L422" s="101">
        <f t="shared" ref="L422" si="568">+K422/J422-1</f>
        <v>2.0950031945083936E-3</v>
      </c>
      <c r="M422" s="100">
        <f t="shared" ref="M422" si="569">WEEKDAY(A422,2)</f>
        <v>3</v>
      </c>
    </row>
    <row r="423" spans="1:14" x14ac:dyDescent="0.25">
      <c r="A423" s="98">
        <v>42992</v>
      </c>
      <c r="B423">
        <v>34.71</v>
      </c>
      <c r="C423" s="101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101">
        <f>(B423/(D423*(1-VLOOKUP(A423,FX!A:M,13,0))))-1</f>
        <v>-3.9372614057051614E-3</v>
      </c>
      <c r="I423" s="101">
        <f t="shared" si="272"/>
        <v>1.445474453186657E-3</v>
      </c>
      <c r="J423">
        <v>1888.432</v>
      </c>
      <c r="K423">
        <v>1879.252</v>
      </c>
      <c r="L423" s="101">
        <f t="shared" ref="L423" si="573">+K423/J423-1</f>
        <v>-4.8611758326484455E-3</v>
      </c>
      <c r="M423" s="100">
        <f t="shared" ref="M423" si="574">WEEKDAY(A423,2)</f>
        <v>4</v>
      </c>
    </row>
    <row r="424" spans="1:14" x14ac:dyDescent="0.25">
      <c r="A424" s="98">
        <v>42993</v>
      </c>
      <c r="B424">
        <v>34.816499999999998</v>
      </c>
      <c r="C424" s="101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101">
        <f>(B424/(D424*(1-VLOOKUP(A424,FX!A:M,13,0))))-1</f>
        <v>7.6128541175977116E-3</v>
      </c>
      <c r="I424" s="101">
        <f t="shared" si="272"/>
        <v>6.667456969458474E-3</v>
      </c>
      <c r="J424">
        <v>1879.252</v>
      </c>
      <c r="K424">
        <v>1875.635</v>
      </c>
      <c r="L424" s="101">
        <f t="shared" ref="L424" si="578">+K424/J424-1</f>
        <v>-1.9247019558845668E-3</v>
      </c>
      <c r="M424" s="100">
        <f t="shared" ref="M424" si="579">WEEKDAY(A424,2)</f>
        <v>5</v>
      </c>
    </row>
    <row r="425" spans="1:14" x14ac:dyDescent="0.25">
      <c r="A425" s="98">
        <v>42996</v>
      </c>
      <c r="B425">
        <v>34.966500000000003</v>
      </c>
      <c r="C425" s="101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101">
        <f>(B425/(D425*(1-VLOOKUP(A425,FX!A:M,13,0))))-1</f>
        <v>4.5242846775528367E-3</v>
      </c>
      <c r="I425" s="101">
        <f t="shared" si="272"/>
        <v>5.853925150303585E-3</v>
      </c>
      <c r="J425">
        <v>1875.635</v>
      </c>
      <c r="K425">
        <v>1894.8019999999999</v>
      </c>
      <c r="L425" s="101">
        <f t="shared" ref="L425" si="583">+K425/J425-1</f>
        <v>1.0218939185929088E-2</v>
      </c>
      <c r="M425" s="100">
        <f t="shared" ref="M425" si="584">WEEKDAY(A425,2)</f>
        <v>1</v>
      </c>
    </row>
    <row r="426" spans="1:14" x14ac:dyDescent="0.25">
      <c r="A426" s="98">
        <v>42997</v>
      </c>
      <c r="B426">
        <v>34.49</v>
      </c>
      <c r="C426" s="101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101">
        <f>(B426/(D426*(1-VLOOKUP(A426,FX!A:M,13,0))))-1</f>
        <v>1.2856084424399672E-3</v>
      </c>
      <c r="I426" s="101">
        <f t="shared" si="272"/>
        <v>1.4401691037271291E-3</v>
      </c>
      <c r="J426">
        <v>1894.8019999999999</v>
      </c>
      <c r="K426">
        <v>1880.296</v>
      </c>
      <c r="L426" s="101">
        <f t="shared" ref="L426" si="588">+K426/J426-1</f>
        <v>-7.6556811740751129E-3</v>
      </c>
      <c r="M426" s="100">
        <f t="shared" ref="M426" si="589">WEEKDAY(A426,2)</f>
        <v>2</v>
      </c>
    </row>
    <row r="427" spans="1:14" x14ac:dyDescent="0.25">
      <c r="A427" s="98">
        <v>42998</v>
      </c>
      <c r="B427">
        <v>34.89</v>
      </c>
      <c r="C427" s="101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101">
        <f>(B427/(D427*(1-VLOOKUP(A427,FX!A:M,13,0))))-1</f>
        <v>6.8866282023389847E-3</v>
      </c>
      <c r="I427" s="101">
        <f t="shared" si="272"/>
        <v>1.6053020834538856E-4</v>
      </c>
      <c r="J427">
        <v>1880.296</v>
      </c>
      <c r="K427">
        <v>1892.6690000000001</v>
      </c>
      <c r="L427" s="101">
        <f t="shared" ref="L427" si="593">+K427/J427-1</f>
        <v>6.5803469241012547E-3</v>
      </c>
      <c r="M427" s="100">
        <f t="shared" ref="M427" si="594">WEEKDAY(A427,2)</f>
        <v>3</v>
      </c>
    </row>
    <row r="428" spans="1:14" x14ac:dyDescent="0.25">
      <c r="A428" s="98">
        <v>42999</v>
      </c>
      <c r="B428">
        <v>34.840000000000003</v>
      </c>
      <c r="C428" s="101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101">
        <f>(B428/(D428*(1-VLOOKUP(A428,FX!A:M,13,0))))-1</f>
        <v>6.4815665618656038E-3</v>
      </c>
      <c r="I428" s="101">
        <f t="shared" si="272"/>
        <v>7.0848593289762896E-3</v>
      </c>
      <c r="J428">
        <v>1892.6690000000001</v>
      </c>
      <c r="K428">
        <v>1872.77</v>
      </c>
      <c r="L428" s="101">
        <f t="shared" ref="L428" si="598">+K428/J428-1</f>
        <v>-1.0513724269801017E-2</v>
      </c>
      <c r="M428" s="100">
        <f t="shared" ref="M428" si="599">WEEKDAY(A428,2)</f>
        <v>4</v>
      </c>
    </row>
    <row r="429" spans="1:14" x14ac:dyDescent="0.25">
      <c r="A429" s="98">
        <v>43000</v>
      </c>
      <c r="B429">
        <v>34.535200000000003</v>
      </c>
      <c r="C429" s="101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101">
        <f>(B429/(D429*(1-VLOOKUP(A429,FX!A:M,13,0))))-1</f>
        <v>3.4171744396753745E-3</v>
      </c>
      <c r="I429" s="101">
        <f t="shared" si="272"/>
        <v>2.0833696036957061E-3</v>
      </c>
      <c r="J429">
        <v>1872.77</v>
      </c>
      <c r="K429">
        <v>1866.425</v>
      </c>
      <c r="L429" s="101">
        <f t="shared" ref="L429" si="603">+K429/J429-1</f>
        <v>-3.3880294964143687E-3</v>
      </c>
      <c r="M429" s="100">
        <f t="shared" ref="M429" si="604">WEEKDAY(A429,2)</f>
        <v>5</v>
      </c>
      <c r="N429" t="s">
        <v>482</v>
      </c>
    </row>
    <row r="430" spans="1:14" x14ac:dyDescent="0.25">
      <c r="A430" s="98">
        <v>43003</v>
      </c>
      <c r="B430">
        <v>33.840000000000003</v>
      </c>
      <c r="C430" s="101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101">
        <f>(B430/(D430*(1-VLOOKUP(A430,FX!A:M,13,0))))-1</f>
        <v>-8.4729907076674937E-4</v>
      </c>
      <c r="I430" s="101">
        <f t="shared" si="272"/>
        <v>1.2841528437772531E-3</v>
      </c>
      <c r="J430">
        <v>1866.425</v>
      </c>
      <c r="K430">
        <v>1843.6210000000001</v>
      </c>
      <c r="L430" s="101">
        <f t="shared" ref="L430" si="608">+K430/J430-1</f>
        <v>-1.2218010367413545E-2</v>
      </c>
      <c r="M430" s="100">
        <f t="shared" ref="M430" si="609">WEEKDAY(A430,2)</f>
        <v>1</v>
      </c>
    </row>
    <row r="431" spans="1:14" x14ac:dyDescent="0.25">
      <c r="A431" s="98">
        <v>43004</v>
      </c>
      <c r="B431">
        <v>33.92</v>
      </c>
      <c r="C431" s="101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101">
        <f>(B431/(D431*(1-VLOOKUP(A431,FX!A:M,13,0))))-1</f>
        <v>8.2702202591815599E-3</v>
      </c>
      <c r="I431" s="101">
        <f t="shared" si="272"/>
        <v>5.9848983634951392E-3</v>
      </c>
      <c r="J431">
        <v>1843.6210000000001</v>
      </c>
      <c r="K431">
        <v>1839.4549999999999</v>
      </c>
      <c r="L431" s="101">
        <f t="shared" ref="L431" si="613">+K431/J431-1</f>
        <v>-2.259683524976186E-3</v>
      </c>
      <c r="M431" s="100">
        <f t="shared" ref="M431" si="614">WEEKDAY(A431,2)</f>
        <v>2</v>
      </c>
    </row>
    <row r="432" spans="1:14" x14ac:dyDescent="0.25">
      <c r="A432" s="98">
        <v>43005</v>
      </c>
      <c r="B432">
        <v>34.15</v>
      </c>
      <c r="C432" s="101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101">
        <f>(B432/(D432*(1-VLOOKUP(A432,FX!A:M,13,0))))-1</f>
        <v>6.0199346750318128E-3</v>
      </c>
      <c r="I432" s="101">
        <f t="shared" si="272"/>
        <v>2.418720426446308E-3</v>
      </c>
      <c r="J432">
        <v>1839.4549999999999</v>
      </c>
      <c r="K432">
        <v>1854.943</v>
      </c>
      <c r="L432" s="101">
        <f t="shared" ref="L432" si="618">+K432/J432-1</f>
        <v>8.4198852377470601E-3</v>
      </c>
      <c r="M432" s="100">
        <f t="shared" ref="M432" si="619">WEEKDAY(A432,2)</f>
        <v>3</v>
      </c>
    </row>
    <row r="433" spans="1:14" x14ac:dyDescent="0.25">
      <c r="A433" s="98">
        <v>43006</v>
      </c>
      <c r="B433">
        <v>34.14</v>
      </c>
      <c r="C433" s="101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101">
        <f>(B433/(D433*(1-VLOOKUP(A433,FX!A:M,13,0))))-1</f>
        <v>4.4458257708612781E-3</v>
      </c>
      <c r="I433" s="101">
        <f t="shared" si="272"/>
        <v>3.604037933528037E-3</v>
      </c>
      <c r="J433">
        <v>1854.943</v>
      </c>
      <c r="K433">
        <v>1854.7339999999999</v>
      </c>
      <c r="L433" s="101">
        <f t="shared" ref="L433" si="623">+K433/J433-1</f>
        <v>-1.1267192576813745E-4</v>
      </c>
      <c r="M433" s="100">
        <f t="shared" ref="M433" si="624">WEEKDAY(A433,2)</f>
        <v>4</v>
      </c>
    </row>
    <row r="434" spans="1:14" x14ac:dyDescent="0.25">
      <c r="A434" s="98">
        <v>43007</v>
      </c>
      <c r="B434">
        <v>34.325000000000003</v>
      </c>
      <c r="C434" s="101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101">
        <f>(B434/(D434*(1-VLOOKUP(A434,FX!A:M,13,0))))-1</f>
        <v>2.1479094762453244E-3</v>
      </c>
      <c r="I434" s="101">
        <f t="shared" si="272"/>
        <v>2.7196854396045467E-3</v>
      </c>
      <c r="J434">
        <v>1854.7339999999999</v>
      </c>
      <c r="K434">
        <v>1866.982</v>
      </c>
      <c r="L434" s="101">
        <f t="shared" ref="L434" si="628">+K434/J434-1</f>
        <v>6.6036423551840695E-3</v>
      </c>
      <c r="M434" s="100">
        <f t="shared" ref="M434" si="629">WEEKDAY(A434,2)</f>
        <v>5</v>
      </c>
    </row>
    <row r="435" spans="1:14" x14ac:dyDescent="0.25">
      <c r="A435" s="98">
        <v>43010</v>
      </c>
      <c r="B435">
        <v>34.469900000000003</v>
      </c>
      <c r="C435" s="101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101">
        <f>(B435/(D435*(1-VLOOKUP(A435,FX!A:M,13,0))))-1</f>
        <v>1.0056498266327596E-2</v>
      </c>
      <c r="I435" s="101">
        <f t="shared" si="272"/>
        <v>9.3645406602029801E-3</v>
      </c>
      <c r="J435">
        <v>1866.982</v>
      </c>
      <c r="K435">
        <v>1866.982</v>
      </c>
      <c r="L435" s="101">
        <f t="shared" ref="L435" si="633">+K435/J435-1</f>
        <v>0</v>
      </c>
      <c r="M435" s="100">
        <f t="shared" ref="M435" si="634">WEEKDAY(A435,2)</f>
        <v>1</v>
      </c>
    </row>
    <row r="436" spans="1:14" x14ac:dyDescent="0.25">
      <c r="A436" s="98">
        <v>43011</v>
      </c>
      <c r="B436">
        <v>35.07</v>
      </c>
      <c r="C436" s="101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101">
        <f>(B436/(D436*(1-VLOOKUP(A436,FX!A:M,13,0))))-1</f>
        <v>2.5771120451136609E-2</v>
      </c>
      <c r="I436" s="101">
        <f t="shared" si="272"/>
        <v>2.2332737677057235E-2</v>
      </c>
      <c r="J436">
        <v>1866.982</v>
      </c>
      <c r="K436">
        <v>1866.982</v>
      </c>
      <c r="L436" s="101">
        <f t="shared" ref="L436" si="638">+K436/J436-1</f>
        <v>0</v>
      </c>
      <c r="M436" s="100">
        <f t="shared" ref="M436" si="639">WEEKDAY(A436,2)</f>
        <v>2</v>
      </c>
    </row>
    <row r="437" spans="1:14" x14ac:dyDescent="0.25">
      <c r="A437" s="98">
        <v>43012</v>
      </c>
      <c r="B437">
        <v>35.305</v>
      </c>
      <c r="C437" s="101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101">
        <f>(B437/(D437*(1-VLOOKUP(A437,FX!A:M,13,0))))-1</f>
        <v>2.6532473822897584E-2</v>
      </c>
      <c r="I437" s="101">
        <f t="shared" si="272"/>
        <v>2.5574734346949679E-2</v>
      </c>
      <c r="J437">
        <v>1866.982</v>
      </c>
      <c r="K437">
        <v>1866.982</v>
      </c>
      <c r="L437" s="101">
        <f t="shared" ref="L437" si="643">+K437/J437-1</f>
        <v>0</v>
      </c>
      <c r="M437" s="100">
        <f t="shared" ref="M437" si="644">WEEKDAY(A437,2)</f>
        <v>3</v>
      </c>
    </row>
    <row r="438" spans="1:14" x14ac:dyDescent="0.25">
      <c r="A438" s="98">
        <v>43013</v>
      </c>
      <c r="B438">
        <v>35.394799999999996</v>
      </c>
      <c r="C438" s="101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101">
        <f>(B438/(D438*(1-VLOOKUP(A438,FX!A:M,13,0))))-1</f>
        <v>2.9026540363053854E-2</v>
      </c>
      <c r="I438" s="101">
        <f t="shared" si="272"/>
        <v>2.6513459742579792E-2</v>
      </c>
      <c r="J438">
        <v>1866.982</v>
      </c>
      <c r="K438">
        <v>1866.982</v>
      </c>
      <c r="L438" s="101">
        <f t="shared" ref="L438" si="648">+K438/J438-1</f>
        <v>0</v>
      </c>
      <c r="M438" s="100">
        <f t="shared" ref="M438" si="649">WEEKDAY(A438,2)</f>
        <v>4</v>
      </c>
      <c r="N438" t="s">
        <v>499</v>
      </c>
    </row>
    <row r="439" spans="1:14" x14ac:dyDescent="0.25">
      <c r="A439" s="98">
        <v>43014</v>
      </c>
      <c r="B439">
        <v>35.331000000000003</v>
      </c>
      <c r="C439" s="101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101">
        <f>(B439/(D439*(1-VLOOKUP(A439,FX!A:M,13,0))))-1</f>
        <v>2.4292076866802459E-2</v>
      </c>
      <c r="I439" s="101">
        <f t="shared" si="272"/>
        <v>2.6109433085501843E-2</v>
      </c>
      <c r="J439">
        <v>1866.982</v>
      </c>
      <c r="K439">
        <v>1866.982</v>
      </c>
      <c r="L439" s="101">
        <f t="shared" ref="L439" si="653">+K439/J439-1</f>
        <v>0</v>
      </c>
      <c r="M439" s="100">
        <f t="shared" ref="M439" si="654">WEEKDAY(A439,2)</f>
        <v>5</v>
      </c>
      <c r="N439" t="s">
        <v>503</v>
      </c>
    </row>
    <row r="440" spans="1:14" x14ac:dyDescent="0.25">
      <c r="A440" s="98">
        <v>43017</v>
      </c>
      <c r="B440">
        <v>35.020000000000003</v>
      </c>
      <c r="C440" s="101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101">
        <f>(B440/(D440*(1-VLOOKUP(A440,FX!A:M,13,0))))-1</f>
        <v>-6.1412182300280005E-4</v>
      </c>
      <c r="I440" s="101">
        <f t="shared" si="272"/>
        <v>6.2553336992094977E-3</v>
      </c>
      <c r="J440">
        <v>1866.982</v>
      </c>
      <c r="K440">
        <v>1889.838</v>
      </c>
      <c r="L440" s="101">
        <f t="shared" ref="L440" si="658">+K440/J440-1</f>
        <v>1.2242217653946286E-2</v>
      </c>
      <c r="M440" s="100">
        <f t="shared" ref="M440" si="659">WEEKDAY(A440,2)</f>
        <v>1</v>
      </c>
      <c r="N440" t="s">
        <v>508</v>
      </c>
    </row>
    <row r="441" spans="1:14" x14ac:dyDescent="0.25">
      <c r="A441" s="98">
        <v>43018</v>
      </c>
      <c r="B441">
        <v>35.549999999999997</v>
      </c>
      <c r="C441" s="101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101">
        <f>(B441/(D441*(1-VLOOKUP(A441,FX!A:M,13,0))))-1</f>
        <v>-6.5162618440628428E-4</v>
      </c>
      <c r="I441" s="101">
        <f t="shared" si="272"/>
        <v>4.0529281346644019E-3</v>
      </c>
      <c r="J441">
        <v>1889.838</v>
      </c>
      <c r="K441">
        <v>1917.4580000000001</v>
      </c>
      <c r="L441" s="101">
        <f t="shared" ref="L441" si="663">+K441/J441-1</f>
        <v>1.4615009328841966E-2</v>
      </c>
      <c r="M441" s="100">
        <f t="shared" ref="M441" si="664">WEEKDAY(A441,2)</f>
        <v>2</v>
      </c>
    </row>
    <row r="442" spans="1:14" x14ac:dyDescent="0.25">
      <c r="A442" s="98">
        <v>43019</v>
      </c>
      <c r="B442">
        <v>35.53</v>
      </c>
      <c r="C442" s="101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101">
        <f>(B442/(D442*(1-VLOOKUP(A442,FX!A:M,13,0))))-1</f>
        <v>1.3005719595583054E-2</v>
      </c>
      <c r="I442" s="101">
        <f t="shared" si="272"/>
        <v>2.2764906500269966E-3</v>
      </c>
      <c r="J442">
        <v>1917.4580000000001</v>
      </c>
      <c r="K442">
        <v>1901.5509999999999</v>
      </c>
      <c r="L442" s="101">
        <f t="shared" ref="L442" si="668">+K442/J442-1</f>
        <v>-8.295879231774661E-3</v>
      </c>
      <c r="M442" s="100">
        <f t="shared" ref="M442" si="669">WEEKDAY(A442,2)</f>
        <v>3</v>
      </c>
      <c r="N442" t="s">
        <v>515</v>
      </c>
    </row>
    <row r="443" spans="1:14" x14ac:dyDescent="0.25">
      <c r="A443" s="98">
        <v>43020</v>
      </c>
      <c r="B443">
        <v>35.49</v>
      </c>
      <c r="C443" s="101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101">
        <f>(B443/(D443*(1-VLOOKUP(A443,FX!A:M,13,0))))-1</f>
        <v>2.653526233468817E-3</v>
      </c>
      <c r="I443" s="101">
        <f t="shared" si="272"/>
        <v>3.2735722645318432E-3</v>
      </c>
      <c r="J443">
        <v>1901.5509999999999</v>
      </c>
      <c r="K443">
        <v>1899.9860000000001</v>
      </c>
      <c r="L443" s="101">
        <f t="shared" ref="L443" si="673">+K443/J443-1</f>
        <v>-8.23012372531573E-4</v>
      </c>
      <c r="M443" s="100">
        <f t="shared" ref="M443" si="674">WEEKDAY(A443,2)</f>
        <v>4</v>
      </c>
    </row>
    <row r="444" spans="1:14" x14ac:dyDescent="0.25">
      <c r="A444" s="98">
        <v>43021</v>
      </c>
      <c r="B444">
        <v>36.084499999999998</v>
      </c>
      <c r="C444" s="101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101">
        <f>(B444/(D444*(1-VLOOKUP(A444,FX!A:M,13,0))))-1</f>
        <v>4.6434147906555534E-3</v>
      </c>
      <c r="I444" s="101">
        <f t="shared" si="272"/>
        <v>5.4725661152303928E-3</v>
      </c>
      <c r="J444">
        <v>1899.9860000000001</v>
      </c>
      <c r="K444">
        <v>1926.07</v>
      </c>
      <c r="L444" s="101">
        <f t="shared" ref="L444" si="678">+K444/J444-1</f>
        <v>1.3728522210163518E-2</v>
      </c>
      <c r="M444" s="100">
        <f t="shared" ref="M444" si="679">WEEKDAY(A444,2)</f>
        <v>5</v>
      </c>
    </row>
    <row r="445" spans="1:14" x14ac:dyDescent="0.25">
      <c r="A445" s="98">
        <v>43024</v>
      </c>
    </row>
    <row r="446" spans="1:14" x14ac:dyDescent="0.25">
      <c r="A446" s="98">
        <v>43025</v>
      </c>
    </row>
    <row r="447" spans="1:14" x14ac:dyDescent="0.25">
      <c r="A447" s="98">
        <v>43026</v>
      </c>
    </row>
    <row r="448" spans="1:14" x14ac:dyDescent="0.25">
      <c r="A448" s="98">
        <v>43027</v>
      </c>
    </row>
    <row r="449" spans="1:1" x14ac:dyDescent="0.25">
      <c r="A449" s="98">
        <v>43028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49"/>
  <sheetViews>
    <sheetView zoomScaleNormal="100" workbookViewId="0">
      <pane xSplit="1" ySplit="2" topLeftCell="F430" activePane="bottomRight" state="frozen"/>
      <selection pane="topRight" activeCell="B1" sqref="B1"/>
      <selection pane="bottomLeft" activeCell="A3" sqref="A3"/>
      <selection pane="bottomRight" activeCell="N445" sqref="N445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1796875" bestFit="1" customWidth="1" collapsed="1"/>
    <col min="5" max="5" width="17.1796875" customWidth="1" collapsed="1"/>
    <col min="6" max="7" width="15" bestFit="1" customWidth="1" collapsed="1"/>
    <col min="8" max="8" width="15" customWidth="1" collapsed="1"/>
    <col min="9" max="9" width="16.08984375" bestFit="1" customWidth="1" collapsed="1"/>
    <col min="10" max="10" width="11.6328125" bestFit="1" customWidth="1" collapsed="1"/>
    <col min="11" max="11" width="12.81640625" bestFit="1" customWidth="1" collapsed="1"/>
    <col min="12" max="12" width="13.90625" bestFit="1" customWidth="1" collapsed="1"/>
    <col min="14" max="14" width="44" style="50" customWidth="1" collapsed="1"/>
    <col min="15" max="15" width="40.81640625" style="50" customWidth="1" collapsed="1"/>
  </cols>
  <sheetData>
    <row r="1" spans="1:14" x14ac:dyDescent="0.25">
      <c r="J1" t="s">
        <v>218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 x14ac:dyDescent="0.25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 x14ac:dyDescent="0.25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 x14ac:dyDescent="0.25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 x14ac:dyDescent="0.25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 x14ac:dyDescent="0.25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 x14ac:dyDescent="0.25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 x14ac:dyDescent="0.25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 x14ac:dyDescent="0.25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 x14ac:dyDescent="0.25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 x14ac:dyDescent="0.25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 x14ac:dyDescent="0.25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 x14ac:dyDescent="0.25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 x14ac:dyDescent="0.25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 x14ac:dyDescent="0.25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 x14ac:dyDescent="0.25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 x14ac:dyDescent="0.25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 x14ac:dyDescent="0.25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 x14ac:dyDescent="0.25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 x14ac:dyDescent="0.25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 x14ac:dyDescent="0.25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 x14ac:dyDescent="0.25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 x14ac:dyDescent="0.25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 x14ac:dyDescent="0.25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 x14ac:dyDescent="0.25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 x14ac:dyDescent="0.25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 x14ac:dyDescent="0.25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 x14ac:dyDescent="0.25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 x14ac:dyDescent="0.25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 x14ac:dyDescent="0.25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 x14ac:dyDescent="0.25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 x14ac:dyDescent="0.25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 x14ac:dyDescent="0.25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 x14ac:dyDescent="0.25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 x14ac:dyDescent="0.25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 x14ac:dyDescent="0.25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 x14ac:dyDescent="0.25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 x14ac:dyDescent="0.25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 x14ac:dyDescent="0.25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 x14ac:dyDescent="0.25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 x14ac:dyDescent="0.25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 x14ac:dyDescent="0.25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 x14ac:dyDescent="0.25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 x14ac:dyDescent="0.25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 x14ac:dyDescent="0.25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 x14ac:dyDescent="0.25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 x14ac:dyDescent="0.25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 x14ac:dyDescent="0.25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 x14ac:dyDescent="0.25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 x14ac:dyDescent="0.25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 x14ac:dyDescent="0.25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 x14ac:dyDescent="0.25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 x14ac:dyDescent="0.25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 x14ac:dyDescent="0.25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 x14ac:dyDescent="0.25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 x14ac:dyDescent="0.25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 x14ac:dyDescent="0.25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 x14ac:dyDescent="0.25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 x14ac:dyDescent="0.25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 x14ac:dyDescent="0.25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 x14ac:dyDescent="0.25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 x14ac:dyDescent="0.25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 x14ac:dyDescent="0.25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 x14ac:dyDescent="0.25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 x14ac:dyDescent="0.25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 x14ac:dyDescent="0.25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 x14ac:dyDescent="0.25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 x14ac:dyDescent="0.25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 x14ac:dyDescent="0.25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 x14ac:dyDescent="0.25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 x14ac:dyDescent="0.25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 x14ac:dyDescent="0.25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 x14ac:dyDescent="0.25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 x14ac:dyDescent="0.25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 x14ac:dyDescent="0.25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 x14ac:dyDescent="0.25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 x14ac:dyDescent="0.25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 x14ac:dyDescent="0.25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 x14ac:dyDescent="0.25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 x14ac:dyDescent="0.25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 x14ac:dyDescent="0.25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 x14ac:dyDescent="0.25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 x14ac:dyDescent="0.25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 x14ac:dyDescent="0.25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 x14ac:dyDescent="0.25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 x14ac:dyDescent="0.25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 x14ac:dyDescent="0.25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 x14ac:dyDescent="0.25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 x14ac:dyDescent="0.25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 x14ac:dyDescent="0.25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 x14ac:dyDescent="0.25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 x14ac:dyDescent="0.25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 x14ac:dyDescent="0.25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 x14ac:dyDescent="0.25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 x14ac:dyDescent="0.25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 x14ac:dyDescent="0.25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 x14ac:dyDescent="0.25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 x14ac:dyDescent="0.25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 x14ac:dyDescent="0.25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 x14ac:dyDescent="0.25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 x14ac:dyDescent="0.25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 x14ac:dyDescent="0.25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 x14ac:dyDescent="0.25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 x14ac:dyDescent="0.25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 x14ac:dyDescent="0.25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 x14ac:dyDescent="0.25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 x14ac:dyDescent="0.25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 x14ac:dyDescent="0.25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 x14ac:dyDescent="0.25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 x14ac:dyDescent="0.25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 x14ac:dyDescent="0.25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 x14ac:dyDescent="0.25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 x14ac:dyDescent="0.25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 x14ac:dyDescent="0.25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 x14ac:dyDescent="0.25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 x14ac:dyDescent="0.25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 x14ac:dyDescent="0.25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 x14ac:dyDescent="0.25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 x14ac:dyDescent="0.25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 x14ac:dyDescent="0.25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 x14ac:dyDescent="0.25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 x14ac:dyDescent="0.25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 x14ac:dyDescent="0.25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 x14ac:dyDescent="0.25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 x14ac:dyDescent="0.25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 x14ac:dyDescent="0.25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 x14ac:dyDescent="0.25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 x14ac:dyDescent="0.25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 x14ac:dyDescent="0.25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 x14ac:dyDescent="0.25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 x14ac:dyDescent="0.25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 x14ac:dyDescent="0.25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 x14ac:dyDescent="0.25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 x14ac:dyDescent="0.25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 x14ac:dyDescent="0.25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 x14ac:dyDescent="0.25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 x14ac:dyDescent="0.25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 x14ac:dyDescent="0.25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 x14ac:dyDescent="0.25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 x14ac:dyDescent="0.25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 x14ac:dyDescent="0.25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 x14ac:dyDescent="0.25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 x14ac:dyDescent="0.25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 x14ac:dyDescent="0.25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 x14ac:dyDescent="0.25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 x14ac:dyDescent="0.25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 x14ac:dyDescent="0.25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 x14ac:dyDescent="0.25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 x14ac:dyDescent="0.25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 x14ac:dyDescent="0.25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 x14ac:dyDescent="0.25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 x14ac:dyDescent="0.25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 x14ac:dyDescent="0.25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 x14ac:dyDescent="0.25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 x14ac:dyDescent="0.25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 x14ac:dyDescent="0.25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 x14ac:dyDescent="0.25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 x14ac:dyDescent="0.25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 x14ac:dyDescent="0.25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 x14ac:dyDescent="0.25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 x14ac:dyDescent="0.25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 x14ac:dyDescent="0.25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 x14ac:dyDescent="0.25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 x14ac:dyDescent="0.25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 x14ac:dyDescent="0.25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 x14ac:dyDescent="0.25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 x14ac:dyDescent="0.25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 x14ac:dyDescent="0.25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 x14ac:dyDescent="0.25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 x14ac:dyDescent="0.25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 x14ac:dyDescent="0.25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 x14ac:dyDescent="0.25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 x14ac:dyDescent="0.25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 x14ac:dyDescent="0.25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 x14ac:dyDescent="0.25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 x14ac:dyDescent="0.25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 x14ac:dyDescent="0.25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 x14ac:dyDescent="0.25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 x14ac:dyDescent="0.25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 x14ac:dyDescent="0.25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 x14ac:dyDescent="0.25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 x14ac:dyDescent="0.25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 x14ac:dyDescent="0.25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 x14ac:dyDescent="0.25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 x14ac:dyDescent="0.25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 x14ac:dyDescent="0.25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 x14ac:dyDescent="0.25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 x14ac:dyDescent="0.25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 x14ac:dyDescent="0.25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 x14ac:dyDescent="0.25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 x14ac:dyDescent="0.25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 x14ac:dyDescent="0.25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 x14ac:dyDescent="0.25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 x14ac:dyDescent="0.25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 x14ac:dyDescent="0.25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 x14ac:dyDescent="0.25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 x14ac:dyDescent="0.25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 x14ac:dyDescent="0.25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 x14ac:dyDescent="0.25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 x14ac:dyDescent="0.25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 x14ac:dyDescent="0.25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 x14ac:dyDescent="0.25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 x14ac:dyDescent="0.25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 x14ac:dyDescent="0.25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 x14ac:dyDescent="0.25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 x14ac:dyDescent="0.25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 x14ac:dyDescent="0.25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 x14ac:dyDescent="0.25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 x14ac:dyDescent="0.25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 x14ac:dyDescent="0.25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 x14ac:dyDescent="0.25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 x14ac:dyDescent="0.25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 x14ac:dyDescent="0.25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 x14ac:dyDescent="0.25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 x14ac:dyDescent="0.25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 x14ac:dyDescent="0.25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 x14ac:dyDescent="0.25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 x14ac:dyDescent="0.25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 x14ac:dyDescent="0.25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 x14ac:dyDescent="0.25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 x14ac:dyDescent="0.25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x14ac:dyDescent="0.2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 x14ac:dyDescent="0.25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 x14ac:dyDescent="0.25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 x14ac:dyDescent="0.25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 x14ac:dyDescent="0.25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 x14ac:dyDescent="0.25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 x14ac:dyDescent="0.25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 x14ac:dyDescent="0.25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 x14ac:dyDescent="0.25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 x14ac:dyDescent="0.25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 x14ac:dyDescent="0.25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 x14ac:dyDescent="0.25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 x14ac:dyDescent="0.25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 x14ac:dyDescent="0.25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 x14ac:dyDescent="0.25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8" x14ac:dyDescent="0.25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8" x14ac:dyDescent="0.25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 x14ac:dyDescent="0.25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 x14ac:dyDescent="0.25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8" x14ac:dyDescent="0.25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x14ac:dyDescent="0.2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 x14ac:dyDescent="0.25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8" x14ac:dyDescent="0.25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 x14ac:dyDescent="0.25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 x14ac:dyDescent="0.25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 x14ac:dyDescent="0.25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2" x14ac:dyDescent="0.2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 x14ac:dyDescent="0.25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 x14ac:dyDescent="0.25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 x14ac:dyDescent="0.25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8" x14ac:dyDescent="0.2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 x14ac:dyDescent="0.25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 x14ac:dyDescent="0.25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 x14ac:dyDescent="0.25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8" x14ac:dyDescent="0.25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8" x14ac:dyDescent="0.25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 x14ac:dyDescent="0.25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 x14ac:dyDescent="0.25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 x14ac:dyDescent="0.25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8" x14ac:dyDescent="0.25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 x14ac:dyDescent="0.25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2" x14ac:dyDescent="0.2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 x14ac:dyDescent="0.25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 x14ac:dyDescent="0.25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 x14ac:dyDescent="0.25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 x14ac:dyDescent="0.25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 x14ac:dyDescent="0.25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 x14ac:dyDescent="0.25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 x14ac:dyDescent="0.25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 x14ac:dyDescent="0.25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 x14ac:dyDescent="0.25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x14ac:dyDescent="0.25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 x14ac:dyDescent="0.25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 x14ac:dyDescent="0.25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x14ac:dyDescent="0.25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 x14ac:dyDescent="0.25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 x14ac:dyDescent="0.25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 x14ac:dyDescent="0.25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 x14ac:dyDescent="0.25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 x14ac:dyDescent="0.25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 x14ac:dyDescent="0.25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 x14ac:dyDescent="0.25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 x14ac:dyDescent="0.25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 x14ac:dyDescent="0.25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 x14ac:dyDescent="0.25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x14ac:dyDescent="0.25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 x14ac:dyDescent="0.25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x14ac:dyDescent="0.2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 x14ac:dyDescent="0.25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8" x14ac:dyDescent="0.25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x14ac:dyDescent="0.25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 x14ac:dyDescent="0.25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8" x14ac:dyDescent="0.2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 x14ac:dyDescent="0.25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x14ac:dyDescent="0.2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 x14ac:dyDescent="0.25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 x14ac:dyDescent="0.25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8" x14ac:dyDescent="0.25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 x14ac:dyDescent="0.25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8" x14ac:dyDescent="0.2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8" x14ac:dyDescent="0.25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 x14ac:dyDescent="0.25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x14ac:dyDescent="0.2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x14ac:dyDescent="0.25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 x14ac:dyDescent="0.25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 x14ac:dyDescent="0.25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44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 x14ac:dyDescent="0.25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 x14ac:dyDescent="0.25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 x14ac:dyDescent="0.25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x14ac:dyDescent="0.25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x14ac:dyDescent="0.25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 x14ac:dyDescent="0.25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 x14ac:dyDescent="0.25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 x14ac:dyDescent="0.25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x14ac:dyDescent="0.25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x14ac:dyDescent="0.2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 x14ac:dyDescent="0.25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 x14ac:dyDescent="0.25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8" x14ac:dyDescent="0.2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 x14ac:dyDescent="0.25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 x14ac:dyDescent="0.25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x14ac:dyDescent="0.25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 x14ac:dyDescent="0.25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8" x14ac:dyDescent="0.25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 x14ac:dyDescent="0.25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 x14ac:dyDescent="0.25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x14ac:dyDescent="0.2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 x14ac:dyDescent="0.25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 x14ac:dyDescent="0.25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 x14ac:dyDescent="0.25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 x14ac:dyDescent="0.25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 x14ac:dyDescent="0.25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 x14ac:dyDescent="0.25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 x14ac:dyDescent="0.25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 x14ac:dyDescent="0.25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 x14ac:dyDescent="0.25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 x14ac:dyDescent="0.25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 x14ac:dyDescent="0.25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 x14ac:dyDescent="0.25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 x14ac:dyDescent="0.25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 x14ac:dyDescent="0.25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 x14ac:dyDescent="0.25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 x14ac:dyDescent="0.25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 x14ac:dyDescent="0.25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 x14ac:dyDescent="0.25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 x14ac:dyDescent="0.25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 x14ac:dyDescent="0.25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 x14ac:dyDescent="0.25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382</v>
      </c>
    </row>
    <row r="356" spans="1:14" x14ac:dyDescent="0.25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383</v>
      </c>
    </row>
    <row r="357" spans="1:14" x14ac:dyDescent="0.25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385</v>
      </c>
    </row>
    <row r="358" spans="1:14" x14ac:dyDescent="0.25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 x14ac:dyDescent="0.25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 x14ac:dyDescent="0.25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x14ac:dyDescent="0.25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395</v>
      </c>
    </row>
    <row r="362" spans="1:14" x14ac:dyDescent="0.25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 x14ac:dyDescent="0.25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 x14ac:dyDescent="0.25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396</v>
      </c>
    </row>
    <row r="365" spans="1:14" x14ac:dyDescent="0.25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 x14ac:dyDescent="0.25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 x14ac:dyDescent="0.25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 x14ac:dyDescent="0.25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 x14ac:dyDescent="0.25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 x14ac:dyDescent="0.25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 x14ac:dyDescent="0.25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 x14ac:dyDescent="0.25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 x14ac:dyDescent="0.25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 x14ac:dyDescent="0.25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 x14ac:dyDescent="0.25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 x14ac:dyDescent="0.25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 x14ac:dyDescent="0.25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403</v>
      </c>
    </row>
    <row r="378" spans="1:14" x14ac:dyDescent="0.25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 x14ac:dyDescent="0.25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 x14ac:dyDescent="0.25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 x14ac:dyDescent="0.25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413</v>
      </c>
    </row>
    <row r="382" spans="1:14" x14ac:dyDescent="0.25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 x14ac:dyDescent="0.25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 x14ac:dyDescent="0.25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 x14ac:dyDescent="0.25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 x14ac:dyDescent="0.25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 x14ac:dyDescent="0.25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 x14ac:dyDescent="0.25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 x14ac:dyDescent="0.25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 x14ac:dyDescent="0.25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420</v>
      </c>
    </row>
    <row r="391" spans="1:14" x14ac:dyDescent="0.25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 x14ac:dyDescent="0.25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 x14ac:dyDescent="0.25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428</v>
      </c>
    </row>
    <row r="394" spans="1:14" x14ac:dyDescent="0.25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 x14ac:dyDescent="0.25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 x14ac:dyDescent="0.25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 x14ac:dyDescent="0.25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 x14ac:dyDescent="0.25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433</v>
      </c>
    </row>
    <row r="399" spans="1:14" x14ac:dyDescent="0.25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435</v>
      </c>
    </row>
    <row r="400" spans="1:14" x14ac:dyDescent="0.25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 x14ac:dyDescent="0.25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 x14ac:dyDescent="0.25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 x14ac:dyDescent="0.25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 x14ac:dyDescent="0.25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443</v>
      </c>
    </row>
    <row r="405" spans="1:14" x14ac:dyDescent="0.25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101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 x14ac:dyDescent="0.25">
      <c r="A406" s="1">
        <v>42969</v>
      </c>
      <c r="B406">
        <v>28.48</v>
      </c>
      <c r="C406" s="101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101">
        <f t="shared" ref="G406" si="476">+B406/D406-1</f>
        <v>-3.4896055715616381E-4</v>
      </c>
      <c r="H406" s="101">
        <f>(B406/(D406*(1-VLOOKUP(A406,FX!A:M,13,0))))-1</f>
        <v>-7.4747680987785614E-4</v>
      </c>
      <c r="I406" s="101">
        <f t="shared" si="80"/>
        <v>-5.9687448431766654E-5</v>
      </c>
      <c r="J406">
        <v>3740.9940999999999</v>
      </c>
      <c r="K406" s="100">
        <v>3752.3</v>
      </c>
      <c r="L406" s="101">
        <f t="shared" ref="L406" si="477">+K406/J406-1</f>
        <v>3.0221646166188609E-3</v>
      </c>
      <c r="M406" s="100">
        <f t="shared" ref="M406" si="478">WEEKDAY(A406,2)</f>
        <v>2</v>
      </c>
      <c r="N406" s="50" t="s">
        <v>446</v>
      </c>
    </row>
    <row r="407" spans="1:14" x14ac:dyDescent="0.25">
      <c r="A407" s="1">
        <v>42970</v>
      </c>
      <c r="B407">
        <v>28.42</v>
      </c>
      <c r="C407" s="101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101">
        <f t="shared" ref="G407" si="481">+B407/D407-1</f>
        <v>-3.1731454199500631E-3</v>
      </c>
      <c r="H407" s="101">
        <f>(B407/(D407*(1-VLOOKUP(A407,FX!A:M,13,0))))-1</f>
        <v>-3.9501606839087433E-3</v>
      </c>
      <c r="I407" s="101">
        <f t="shared" si="80"/>
        <v>-3.7473402297480973E-3</v>
      </c>
      <c r="J407">
        <v>3752.3</v>
      </c>
      <c r="K407">
        <v>3756.09</v>
      </c>
      <c r="L407" s="101">
        <f t="shared" ref="L407" si="482">+K407/J407-1</f>
        <v>1.0100471710683401E-3</v>
      </c>
      <c r="M407" s="100">
        <f t="shared" ref="M407" si="483">WEEKDAY(A407,2)</f>
        <v>3</v>
      </c>
    </row>
    <row r="408" spans="1:14" ht="28" x14ac:dyDescent="0.25">
      <c r="A408" s="1">
        <v>42971</v>
      </c>
      <c r="B408">
        <v>28.33</v>
      </c>
      <c r="C408" s="101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101">
        <f t="shared" ref="G408" si="486">+B408/D408-1</f>
        <v>-1.1999261416938412E-3</v>
      </c>
      <c r="H408" s="101">
        <f>(B408/(D408*(1-VLOOKUP(A408,FX!A:M,13,0))))-1</f>
        <v>-1.5656080135104666E-3</v>
      </c>
      <c r="I408" s="101">
        <f t="shared" si="80"/>
        <v>-1.4204996069834275E-3</v>
      </c>
      <c r="J408" s="100">
        <v>3756.09</v>
      </c>
      <c r="K408">
        <v>3734.6457999999998</v>
      </c>
      <c r="L408" s="101">
        <f t="shared" ref="L408" si="487">+K408/J408-1</f>
        <v>-5.7091816223786562E-3</v>
      </c>
      <c r="M408" s="100">
        <f t="shared" ref="M408" si="488">WEEKDAY(A408,2)</f>
        <v>4</v>
      </c>
      <c r="N408" s="50" t="s">
        <v>452</v>
      </c>
    </row>
    <row r="409" spans="1:14" x14ac:dyDescent="0.25">
      <c r="A409" s="1">
        <v>42972</v>
      </c>
      <c r="B409">
        <v>29.05</v>
      </c>
      <c r="C409" s="101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101">
        <f t="shared" ref="G409" si="491">+B409/D409-1</f>
        <v>7.4732488091222571E-3</v>
      </c>
      <c r="H409" s="101">
        <f>(B409/(D409*(1-VLOOKUP(A409,FX!A:M,13,0))))-1</f>
        <v>4.8810662506764135E-3</v>
      </c>
      <c r="I409" s="101">
        <f t="shared" si="80"/>
        <v>4.6341126020197354E-3</v>
      </c>
      <c r="J409">
        <v>3734.6457999999998</v>
      </c>
      <c r="K409">
        <v>3795.7543999999998</v>
      </c>
      <c r="L409" s="101">
        <f t="shared" ref="L409" si="492">+K409/J409-1</f>
        <v>1.6362622661565407E-2</v>
      </c>
      <c r="M409" s="100">
        <f t="shared" ref="M409" si="493">WEEKDAY(A409,2)</f>
        <v>5</v>
      </c>
    </row>
    <row r="410" spans="1:14" x14ac:dyDescent="0.25">
      <c r="A410" s="98">
        <v>42975</v>
      </c>
      <c r="B410">
        <v>29.53</v>
      </c>
      <c r="C410" s="101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101">
        <f t="shared" ref="G410" si="496">+B410/D410-1</f>
        <v>8.754557227328208E-3</v>
      </c>
      <c r="H410" s="101">
        <f>(B410/(D410*(1-VLOOKUP(A410,FX!A:M,13,0))))-1</f>
        <v>4.9680096612254587E-3</v>
      </c>
      <c r="I410" s="101">
        <f t="shared" si="80"/>
        <v>4.3363659552759781E-3</v>
      </c>
      <c r="J410">
        <v>3795.7543999999998</v>
      </c>
      <c r="K410">
        <v>3842.7118999999998</v>
      </c>
      <c r="L410" s="101">
        <f t="shared" ref="L410" si="497">+K410/J410-1</f>
        <v>1.2371058570069815E-2</v>
      </c>
      <c r="M410" s="100">
        <f t="shared" ref="M410" si="498">WEEKDAY(A410,2)</f>
        <v>1</v>
      </c>
      <c r="N410" s="50" t="s">
        <v>454</v>
      </c>
    </row>
    <row r="411" spans="1:14" x14ac:dyDescent="0.25">
      <c r="A411" s="98">
        <v>42976</v>
      </c>
      <c r="B411">
        <v>29.47</v>
      </c>
      <c r="C411" s="101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101">
        <f t="shared" ref="G411" si="501">+B411/D411-1</f>
        <v>4.4323734570610451E-3</v>
      </c>
      <c r="H411" s="101">
        <f>(B411/(D411*(1-VLOOKUP(A411,FX!A:M,13,0))))-1</f>
        <v>2.8182096226772035E-3</v>
      </c>
      <c r="I411" s="101">
        <f t="shared" si="80"/>
        <v>2.6094382053052367E-3</v>
      </c>
      <c r="J411">
        <v>3842.7118999999998</v>
      </c>
      <c r="K411">
        <v>3834.5376000000001</v>
      </c>
      <c r="L411" s="101">
        <f t="shared" ref="L411" si="502">+K411/J411-1</f>
        <v>-2.1272216634298236E-3</v>
      </c>
      <c r="M411" s="100">
        <f t="shared" ref="M411" si="503">WEEKDAY(A411,2)</f>
        <v>2</v>
      </c>
    </row>
    <row r="412" spans="1:14" x14ac:dyDescent="0.25">
      <c r="A412" s="98">
        <v>42977</v>
      </c>
      <c r="B412">
        <v>29.41</v>
      </c>
      <c r="C412" s="101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101">
        <f t="shared" ref="G412" si="506">+B412/D412-1</f>
        <v>6.300283939084661E-4</v>
      </c>
      <c r="H412" s="101">
        <f>(B412/(D412*(1-VLOOKUP(A412,FX!A:M,13,0))))-1</f>
        <v>-7.182758925822208E-4</v>
      </c>
      <c r="I412" s="101">
        <f t="shared" si="80"/>
        <v>-8.2217284655261569E-4</v>
      </c>
      <c r="J412">
        <v>3834.5376000000001</v>
      </c>
      <c r="K412">
        <v>3834.3004999999998</v>
      </c>
      <c r="L412" s="101">
        <f t="shared" ref="L412" si="507">+K412/J412-1</f>
        <v>-6.1832748751822209E-5</v>
      </c>
      <c r="M412" s="100">
        <f t="shared" ref="M412" si="508">WEEKDAY(A412,2)</f>
        <v>3</v>
      </c>
    </row>
    <row r="413" spans="1:14" x14ac:dyDescent="0.25">
      <c r="A413" s="98">
        <v>42978</v>
      </c>
      <c r="B413">
        <v>29.41</v>
      </c>
      <c r="C413" s="101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101">
        <f t="shared" ref="G413" si="511">+B413/D413-1</f>
        <v>2.3691842969841836E-3</v>
      </c>
      <c r="H413" s="101">
        <f>(B413/(D413*(1-VLOOKUP(A413,FX!A:M,13,0))))-1</f>
        <v>1.9766130408749305E-3</v>
      </c>
      <c r="I413" s="101">
        <f t="shared" si="80"/>
        <v>2.0442930153321548E-3</v>
      </c>
      <c r="J413">
        <v>3834.3004999999998</v>
      </c>
      <c r="K413">
        <v>3822.0927999999999</v>
      </c>
      <c r="L413" s="101">
        <f t="shared" ref="L413" si="512">+K413/J413-1</f>
        <v>-3.1838141011639731E-3</v>
      </c>
      <c r="M413" s="100">
        <f t="shared" ref="M413" si="513">WEEKDAY(A413,2)</f>
        <v>4</v>
      </c>
    </row>
    <row r="414" spans="1:14" x14ac:dyDescent="0.25">
      <c r="A414" s="98">
        <v>42979</v>
      </c>
      <c r="B414">
        <v>29.77</v>
      </c>
      <c r="C414" s="101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101">
        <f t="shared" ref="G414" si="516">+B414/D414-1</f>
        <v>1.207371906578758E-2</v>
      </c>
      <c r="H414" s="101">
        <f>(B414/(D414*(1-VLOOKUP(A414,FX!A:M,13,0))))-1</f>
        <v>6.4578451716745811E-3</v>
      </c>
      <c r="I414" s="101">
        <f t="shared" si="80"/>
        <v>6.3994428799858394E-3</v>
      </c>
      <c r="J414">
        <v>3822.0927999999999</v>
      </c>
      <c r="K414">
        <v>3830.5383000000002</v>
      </c>
      <c r="L414" s="101">
        <f t="shared" ref="L414" si="517">+K414/J414-1</f>
        <v>2.2096533082609504E-3</v>
      </c>
      <c r="M414" s="100">
        <f t="shared" ref="M414" si="518">WEEKDAY(A414,2)</f>
        <v>5</v>
      </c>
    </row>
    <row r="415" spans="1:14" x14ac:dyDescent="0.25">
      <c r="A415" s="98">
        <v>42982</v>
      </c>
      <c r="B415">
        <v>29.77</v>
      </c>
      <c r="C415" s="101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101">
        <f t="shared" ref="G415" si="521">+B415/D415-1</f>
        <v>2.4535237825074052E-3</v>
      </c>
      <c r="H415" s="101">
        <f>(B415/(D415*(1-VLOOKUP(A415,FX!A:M,13,0))))-1</f>
        <v>-2.2483229388059467E-3</v>
      </c>
      <c r="I415" s="101">
        <f t="shared" si="80"/>
        <v>-2.3458445040214215E-3</v>
      </c>
      <c r="J415">
        <v>3830.5383000000002</v>
      </c>
      <c r="K415">
        <v>3845.6163000000001</v>
      </c>
      <c r="L415" s="101">
        <f t="shared" ref="L415" si="522">+K415/J415-1</f>
        <v>3.9362613865523421E-3</v>
      </c>
      <c r="M415" s="100">
        <f t="shared" ref="M415" si="523">WEEKDAY(A415,2)</f>
        <v>1</v>
      </c>
    </row>
    <row r="416" spans="1:14" x14ac:dyDescent="0.25">
      <c r="A416" s="98">
        <v>42983</v>
      </c>
      <c r="B416">
        <v>29.95</v>
      </c>
      <c r="C416" s="101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101">
        <f t="shared" ref="G416" si="526">+B416/D416-1</f>
        <v>7.1196952603913566E-4</v>
      </c>
      <c r="H416" s="101">
        <f>(B416/(D416*(1-VLOOKUP(A416,FX!A:M,13,0))))-1</f>
        <v>2.3164861744859877E-3</v>
      </c>
      <c r="I416" s="101">
        <f t="shared" si="80"/>
        <v>2.0174173712013133E-3</v>
      </c>
      <c r="J416">
        <v>3845.6163000000001</v>
      </c>
      <c r="K416">
        <v>3857.0464000000002</v>
      </c>
      <c r="L416" s="101">
        <f t="shared" ref="L416" si="527">+K416/J416-1</f>
        <v>2.9722414064035085E-3</v>
      </c>
      <c r="M416" s="100">
        <f t="shared" ref="M416" si="528">WEEKDAY(A416,2)</f>
        <v>2</v>
      </c>
    </row>
    <row r="417" spans="1:14" x14ac:dyDescent="0.25">
      <c r="A417" s="98">
        <v>42984</v>
      </c>
      <c r="B417">
        <v>30</v>
      </c>
      <c r="C417" s="101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101">
        <f t="shared" ref="G417" si="531">+B417/D417-1</f>
        <v>5.6709155814496093E-3</v>
      </c>
      <c r="H417" s="101">
        <f>(B417/(D417*(1-VLOOKUP(A417,FX!A:M,13,0))))-1</f>
        <v>5.8923913961421714E-3</v>
      </c>
      <c r="I417" s="101">
        <f t="shared" si="80"/>
        <v>5.7394196213056414E-3</v>
      </c>
      <c r="J417">
        <v>3857.0464000000002</v>
      </c>
      <c r="K417">
        <v>3849.4499000000001</v>
      </c>
      <c r="L417" s="101">
        <f t="shared" ref="L417" si="532">+K417/J417-1</f>
        <v>-1.9695122153573497E-3</v>
      </c>
      <c r="M417" s="100">
        <f t="shared" ref="M417" si="533">WEEKDAY(A417,2)</f>
        <v>3</v>
      </c>
    </row>
    <row r="418" spans="1:14" x14ac:dyDescent="0.25">
      <c r="A418" s="98">
        <v>42985</v>
      </c>
      <c r="B418">
        <v>29.99</v>
      </c>
      <c r="C418" s="101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101">
        <f t="shared" ref="G418" si="536">+B418/D418-1</f>
        <v>1.0543877488658815E-2</v>
      </c>
      <c r="H418" s="101">
        <f>(B418/(D418*(1-VLOOKUP(A418,FX!A:M,13,0))))-1</f>
        <v>2.1870296960888602E-3</v>
      </c>
      <c r="I418" s="101">
        <f t="shared" si="80"/>
        <v>2.3395721925132396E-3</v>
      </c>
      <c r="J418">
        <v>3849.4499000000001</v>
      </c>
      <c r="K418">
        <v>3829.8712999999998</v>
      </c>
      <c r="L418" s="101">
        <f t="shared" ref="L418" si="537">+K418/J418-1</f>
        <v>-5.0860773639371804E-3</v>
      </c>
      <c r="M418" s="100">
        <f t="shared" ref="M418" si="538">WEEKDAY(A418,2)</f>
        <v>4</v>
      </c>
    </row>
    <row r="419" spans="1:14" x14ac:dyDescent="0.25">
      <c r="A419" s="98">
        <v>42986</v>
      </c>
      <c r="B419">
        <v>29.86</v>
      </c>
      <c r="C419" s="101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101">
        <f t="shared" ref="G419" si="541">+B419/D419-1</f>
        <v>-9.9279498681004164E-4</v>
      </c>
      <c r="H419" s="101">
        <f>(B419/(D419*(1-VLOOKUP(A419,FX!A:M,13,0))))-1</f>
        <v>8.0305780553180384E-4</v>
      </c>
      <c r="I419" s="101">
        <f t="shared" si="80"/>
        <v>1.7915495225888645E-3</v>
      </c>
      <c r="J419">
        <v>3829.8712999999998</v>
      </c>
      <c r="K419">
        <v>3825.9895000000001</v>
      </c>
      <c r="L419" s="101">
        <f t="shared" ref="L419" si="542">+K419/J419-1</f>
        <v>-1.0135588629308634E-3</v>
      </c>
      <c r="M419" s="100">
        <f t="shared" ref="M419" si="543">WEEKDAY(A419,2)</f>
        <v>5</v>
      </c>
    </row>
    <row r="420" spans="1:14" x14ac:dyDescent="0.25">
      <c r="A420" s="98">
        <v>42989</v>
      </c>
      <c r="B420">
        <v>29.78</v>
      </c>
      <c r="C420" s="101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101">
        <f t="shared" ref="G420" si="546">+B420/D420-1</f>
        <v>-8.0252834287086738E-4</v>
      </c>
      <c r="H420" s="101">
        <f>(B420/(D420*(1-VLOOKUP(A420,FX!A:M,13,0))))-1</f>
        <v>5.5218152703249146E-3</v>
      </c>
      <c r="I420" s="101">
        <f t="shared" si="80"/>
        <v>4.4895081779208201E-3</v>
      </c>
      <c r="J420">
        <v>3825.9895000000001</v>
      </c>
      <c r="K420">
        <v>3825.6453000000001</v>
      </c>
      <c r="L420" s="101">
        <f t="shared" ref="L420" si="547">+K420/J420-1</f>
        <v>-8.9963655153790789E-5</v>
      </c>
      <c r="M420" s="100">
        <f t="shared" ref="M420" si="548">WEEKDAY(A420,2)</f>
        <v>1</v>
      </c>
      <c r="N420" s="50" t="s">
        <v>469</v>
      </c>
    </row>
    <row r="421" spans="1:14" x14ac:dyDescent="0.25">
      <c r="A421" s="98">
        <v>42990</v>
      </c>
      <c r="B421">
        <v>29.85</v>
      </c>
      <c r="C421" s="101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101">
        <f t="shared" ref="G421" si="551">+B421/D421-1</f>
        <v>3.6267657319317692E-3</v>
      </c>
      <c r="H421" s="101">
        <f>(B421/(D421*(1-VLOOKUP(A421,FX!A:M,13,0))))-1</f>
        <v>3.018408266556305E-3</v>
      </c>
      <c r="I421" s="101">
        <f t="shared" si="80"/>
        <v>3.614356560477594E-3</v>
      </c>
      <c r="J421">
        <v>3825.6453000000001</v>
      </c>
      <c r="K421">
        <v>3837.9340999999999</v>
      </c>
      <c r="L421" s="101">
        <f t="shared" ref="L421" si="552">+K421/J421-1</f>
        <v>3.2122162501577733E-3</v>
      </c>
      <c r="M421" s="100">
        <f t="shared" ref="M421" si="553">WEEKDAY(A421,2)</f>
        <v>2</v>
      </c>
    </row>
    <row r="422" spans="1:14" x14ac:dyDescent="0.25">
      <c r="A422" s="98">
        <v>42991</v>
      </c>
      <c r="B422">
        <v>29.78</v>
      </c>
      <c r="C422" s="101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101">
        <f t="shared" ref="G422" si="556">+B422/D422-1</f>
        <v>4.3447586959288742E-5</v>
      </c>
      <c r="H422" s="101">
        <f>(B422/(D422*(1-VLOOKUP(A422,FX!A:M,13,0))))-1</f>
        <v>1.9596026017927315E-3</v>
      </c>
      <c r="I422" s="101">
        <f t="shared" si="80"/>
        <v>1.8401832782175553E-3</v>
      </c>
      <c r="J422">
        <v>3837.9340999999999</v>
      </c>
      <c r="K422">
        <v>3842.6061</v>
      </c>
      <c r="L422" s="101">
        <f t="shared" ref="L422" si="557">+K422/J422-1</f>
        <v>1.2173215793360725E-3</v>
      </c>
      <c r="M422" s="100">
        <f t="shared" ref="M422" si="558">WEEKDAY(A422,2)</f>
        <v>3</v>
      </c>
    </row>
    <row r="423" spans="1:14" x14ac:dyDescent="0.25">
      <c r="A423" s="98">
        <v>42992</v>
      </c>
      <c r="B423">
        <v>29.64</v>
      </c>
      <c r="C423" s="101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101">
        <f t="shared" ref="G423" si="561">+B423/D423-1</f>
        <v>4.2400531699193778E-4</v>
      </c>
      <c r="H423" s="101">
        <f>(B423/(D423*(1-VLOOKUP(A423,FX!A:M,13,0))))-1</f>
        <v>-4.1674460618967846E-4</v>
      </c>
      <c r="I423" s="101">
        <f t="shared" si="80"/>
        <v>1.0122482032604019E-4</v>
      </c>
      <c r="J423">
        <v>3842.6061</v>
      </c>
      <c r="K423">
        <v>3829.9553999999998</v>
      </c>
      <c r="L423" s="101">
        <f t="shared" ref="L423" si="562">+K423/J423-1</f>
        <v>-3.292218788701784E-3</v>
      </c>
      <c r="M423" s="100">
        <f t="shared" ref="M423" si="563">WEEKDAY(A423,2)</f>
        <v>4</v>
      </c>
      <c r="N423" s="50" t="s">
        <v>470</v>
      </c>
    </row>
    <row r="424" spans="1:14" x14ac:dyDescent="0.25">
      <c r="A424" s="98">
        <v>42993</v>
      </c>
      <c r="B424">
        <v>29.78</v>
      </c>
      <c r="C424" s="101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101">
        <f t="shared" ref="G424" si="566">+B424/D424-1</f>
        <v>4.4733226513669067E-3</v>
      </c>
      <c r="H424" s="101">
        <f>(B424/(D424*(1-VLOOKUP(A424,FX!A:M,13,0))))-1</f>
        <v>5.6285811276071129E-3</v>
      </c>
      <c r="I424" s="101">
        <f t="shared" si="80"/>
        <v>5.0488687294130141E-3</v>
      </c>
      <c r="J424">
        <v>3829.9553999999998</v>
      </c>
      <c r="K424">
        <v>3831.2964999999999</v>
      </c>
      <c r="L424" s="101">
        <f t="shared" ref="L424" si="567">+K424/J424-1</f>
        <v>3.5016073555316218E-4</v>
      </c>
      <c r="M424" s="100">
        <f t="shared" ref="M424" si="568">WEEKDAY(A424,2)</f>
        <v>5</v>
      </c>
    </row>
    <row r="425" spans="1:14" x14ac:dyDescent="0.25">
      <c r="A425" s="98">
        <v>42996</v>
      </c>
      <c r="B425">
        <v>29.7</v>
      </c>
      <c r="C425" s="101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101">
        <f t="shared" ref="G425" si="571">+B425/D425-1</f>
        <v>-7.4075272665363734E-4</v>
      </c>
      <c r="H425" s="101">
        <f>(B425/(D425*(1-VLOOKUP(A425,FX!A:M,13,0))))-1</f>
        <v>3.0002485212612395E-3</v>
      </c>
      <c r="I425" s="101">
        <f t="shared" si="80"/>
        <v>2.7110335351134829E-3</v>
      </c>
      <c r="J425">
        <v>3831.2964999999999</v>
      </c>
      <c r="K425">
        <v>3843.1428000000001</v>
      </c>
      <c r="L425" s="101">
        <f t="shared" ref="L425" si="572">+K425/J425-1</f>
        <v>3.0919820483745752E-3</v>
      </c>
      <c r="M425" s="100">
        <f t="shared" ref="M425" si="573">WEEKDAY(A425,2)</f>
        <v>1</v>
      </c>
    </row>
    <row r="426" spans="1:14" x14ac:dyDescent="0.25">
      <c r="A426" s="98">
        <v>42997</v>
      </c>
      <c r="B426">
        <v>29.47</v>
      </c>
      <c r="C426" s="101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101">
        <f t="shared" ref="G426" si="576">+B426/D426-1</f>
        <v>-2.191167409368977E-3</v>
      </c>
      <c r="H426" s="101">
        <f>(B426/(D426*(1-VLOOKUP(A426,FX!A:M,13,0))))-1</f>
        <v>-7.0949746836279637E-4</v>
      </c>
      <c r="I426" s="101">
        <f t="shared" si="80"/>
        <v>-4.0363748605076744E-4</v>
      </c>
      <c r="J426">
        <v>3843.1428000000001</v>
      </c>
      <c r="K426">
        <v>3832.1161000000002</v>
      </c>
      <c r="L426" s="101">
        <f t="shared" ref="L426" si="577">+K426/J426-1</f>
        <v>-2.8691882071100183E-3</v>
      </c>
      <c r="M426" s="100">
        <f t="shared" ref="M426" si="578">WEEKDAY(A426,2)</f>
        <v>2</v>
      </c>
    </row>
    <row r="427" spans="1:14" x14ac:dyDescent="0.25">
      <c r="A427" s="98">
        <v>42998</v>
      </c>
      <c r="B427">
        <v>29.55</v>
      </c>
      <c r="C427" s="101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101">
        <f t="shared" ref="G427" si="581">+B427/D427-1</f>
        <v>-3.8190007300131779E-4</v>
      </c>
      <c r="H427" s="101">
        <f>(B427/(D427*(1-VLOOKUP(A427,FX!A:M,13,0))))-1</f>
        <v>6.9882761713380148E-5</v>
      </c>
      <c r="I427" s="101">
        <f t="shared" si="80"/>
        <v>2.3017141000303276E-4</v>
      </c>
      <c r="J427">
        <v>3832.1161000000002</v>
      </c>
      <c r="K427">
        <v>3842.4353000000001</v>
      </c>
      <c r="L427" s="101">
        <f t="shared" ref="L427" si="582">+K427/J427-1</f>
        <v>2.6928202932055001E-3</v>
      </c>
      <c r="M427" s="100">
        <f t="shared" ref="M427" si="583">WEEKDAY(A427,2)</f>
        <v>3</v>
      </c>
    </row>
    <row r="428" spans="1:14" x14ac:dyDescent="0.25">
      <c r="A428" s="98">
        <v>42999</v>
      </c>
      <c r="B428">
        <v>29.63</v>
      </c>
      <c r="C428" s="101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101">
        <f t="shared" ref="G428" si="586">+B428/D428-1</f>
        <v>4.1448153323884185E-3</v>
      </c>
      <c r="H428" s="101">
        <f>(B428/(D428*(1-VLOOKUP(A428,FX!A:M,13,0))))-1</f>
        <v>1.3019495339987586E-3</v>
      </c>
      <c r="I428" s="101">
        <f t="shared" si="80"/>
        <v>1.3754972236583729E-3</v>
      </c>
      <c r="J428">
        <v>3842.4353000000001</v>
      </c>
      <c r="K428">
        <v>3837.8175999999999</v>
      </c>
      <c r="L428" s="101">
        <f t="shared" ref="L428" si="587">+K428/J428-1</f>
        <v>-1.2017638917694029E-3</v>
      </c>
      <c r="M428" s="100">
        <f t="shared" ref="M428" si="588">WEEKDAY(A428,2)</f>
        <v>4</v>
      </c>
    </row>
    <row r="429" spans="1:14" x14ac:dyDescent="0.25">
      <c r="A429" s="98">
        <v>43000</v>
      </c>
      <c r="B429">
        <v>29.53</v>
      </c>
      <c r="C429" s="101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101">
        <f t="shared" ref="G429" si="591">+B429/D429-1</f>
        <v>-1.9814266083780785E-3</v>
      </c>
      <c r="H429" s="101">
        <f>(B429/(D429*(1-VLOOKUP(A429,FX!A:M,13,0))))-1</f>
        <v>-2.3861785106127353E-4</v>
      </c>
      <c r="I429" s="101">
        <f t="shared" si="80"/>
        <v>-2.2683644415244508E-4</v>
      </c>
      <c r="J429">
        <v>3837.8175999999999</v>
      </c>
      <c r="K429">
        <v>3837.7303999999999</v>
      </c>
      <c r="L429" s="101">
        <f t="shared" ref="L429" si="592">+K429/J429-1</f>
        <v>-2.2721246575096998E-5</v>
      </c>
      <c r="M429" s="100">
        <f t="shared" ref="M429" si="593">WEEKDAY(A429,2)</f>
        <v>5</v>
      </c>
    </row>
    <row r="430" spans="1:14" x14ac:dyDescent="0.25">
      <c r="A430" s="98">
        <v>43003</v>
      </c>
      <c r="B430">
        <v>28.96</v>
      </c>
      <c r="C430" s="101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101">
        <f t="shared" ref="G430" si="596">+B430/D430-1</f>
        <v>-1.4404206611600134E-2</v>
      </c>
      <c r="H430" s="101">
        <f>(B430/(D430*(1-VLOOKUP(A430,FX!A:M,13,0))))-1</f>
        <v>-9.3515197642265457E-3</v>
      </c>
      <c r="I430" s="101">
        <f t="shared" si="80"/>
        <v>-9.2709794396360623E-3</v>
      </c>
      <c r="J430">
        <v>3837.7303999999999</v>
      </c>
      <c r="K430">
        <v>3817.7914999999998</v>
      </c>
      <c r="L430" s="101">
        <f t="shared" ref="L430" si="597">+K430/J430-1</f>
        <v>-5.1954926276217561E-3</v>
      </c>
      <c r="M430" s="100">
        <f t="shared" ref="M430" si="598">WEEKDAY(A430,2)</f>
        <v>1</v>
      </c>
    </row>
    <row r="431" spans="1:14" x14ac:dyDescent="0.25">
      <c r="A431" s="98">
        <v>43004</v>
      </c>
      <c r="B431">
        <v>29.04</v>
      </c>
      <c r="C431" s="101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101">
        <f t="shared" ref="G431" si="601">+B431/D431-1</f>
        <v>-7.3116339505059358E-3</v>
      </c>
      <c r="H431" s="101">
        <f>(B431/(D431*(1-VLOOKUP(A431,FX!A:M,13,0))))-1</f>
        <v>-4.9966064770848861E-3</v>
      </c>
      <c r="I431" s="101">
        <f t="shared" si="80"/>
        <v>-4.4259164663976724E-3</v>
      </c>
      <c r="J431">
        <v>3817.7914999999998</v>
      </c>
      <c r="K431">
        <v>3820.7815999999998</v>
      </c>
      <c r="L431" s="101">
        <f t="shared" ref="L431" si="602">+K431/J431-1</f>
        <v>7.8320149227639746E-4</v>
      </c>
      <c r="M431" s="100">
        <f t="shared" ref="M431" si="603">WEEKDAY(A431,2)</f>
        <v>2</v>
      </c>
      <c r="N431" s="50" t="s">
        <v>484</v>
      </c>
    </row>
    <row r="432" spans="1:14" x14ac:dyDescent="0.25">
      <c r="A432" s="98">
        <v>43005</v>
      </c>
      <c r="B432">
        <v>28.99</v>
      </c>
      <c r="C432" s="101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101">
        <f t="shared" ref="G432" si="606">+B432/D432-1</f>
        <v>-6.2488812697782947E-3</v>
      </c>
      <c r="H432" s="101">
        <f>(B432/(D432*(1-VLOOKUP(A432,FX!A:M,13,0))))-1</f>
        <v>-4.5962043227538718E-3</v>
      </c>
      <c r="I432" s="101">
        <f t="shared" si="80"/>
        <v>-5.4069631805020446E-3</v>
      </c>
      <c r="J432">
        <v>3820.7815999999998</v>
      </c>
      <c r="K432">
        <v>3821.2</v>
      </c>
      <c r="L432" s="101">
        <f t="shared" ref="L432" si="607">+K432/J432-1</f>
        <v>1.095063900014015E-4</v>
      </c>
      <c r="M432" s="100">
        <f t="shared" ref="M432" si="608">WEEKDAY(A432,2)</f>
        <v>3</v>
      </c>
    </row>
    <row r="433" spans="1:14" x14ac:dyDescent="0.25">
      <c r="A433" s="98">
        <v>43006</v>
      </c>
      <c r="B433">
        <v>28.94</v>
      </c>
      <c r="C433" s="101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101">
        <f t="shared" ref="G433" si="611">+B433/D433-1</f>
        <v>-7.4700622558612206E-3</v>
      </c>
      <c r="H433" s="101">
        <f>(B433/(D433*(1-VLOOKUP(A433,FX!A:M,13,0))))-1</f>
        <v>-5.2837319963664475E-3</v>
      </c>
      <c r="I433" s="101">
        <f t="shared" si="80"/>
        <v>-4.7355877528140189E-3</v>
      </c>
      <c r="J433">
        <v>3821.2</v>
      </c>
      <c r="K433">
        <v>3822.5385999999999</v>
      </c>
      <c r="L433" s="101">
        <f t="shared" ref="L433" si="612">+K433/J433-1</f>
        <v>3.5030880351727411E-4</v>
      </c>
      <c r="M433" s="100">
        <f t="shared" ref="M433" si="613">WEEKDAY(A433,2)</f>
        <v>4</v>
      </c>
      <c r="N433" s="50" t="s">
        <v>488</v>
      </c>
    </row>
    <row r="434" spans="1:14" x14ac:dyDescent="0.25">
      <c r="A434" s="98">
        <v>43007</v>
      </c>
      <c r="B434">
        <v>29.19</v>
      </c>
      <c r="C434" s="101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101">
        <f t="shared" ref="G434" si="616">+B434/D434-1</f>
        <v>2.0857462426726592E-4</v>
      </c>
      <c r="H434" s="101">
        <f>(B434/(D434*(1-VLOOKUP(A434,FX!A:M,13,0))))-1</f>
        <v>-6.5698361702892782E-5</v>
      </c>
      <c r="I434" s="101">
        <f t="shared" si="80"/>
        <v>-1.2557011226036474E-3</v>
      </c>
      <c r="J434">
        <v>3822.5385999999999</v>
      </c>
      <c r="K434">
        <v>3836.5012999999999</v>
      </c>
      <c r="L434" s="101">
        <f t="shared" ref="L434" si="617">+K434/J434-1</f>
        <v>3.652729628420337E-3</v>
      </c>
      <c r="M434" s="100">
        <f t="shared" ref="M434" si="618">WEEKDAY(A434,2)</f>
        <v>5</v>
      </c>
      <c r="N434" s="50" t="s">
        <v>489</v>
      </c>
    </row>
    <row r="435" spans="1:14" x14ac:dyDescent="0.25">
      <c r="A435" s="98">
        <v>43010</v>
      </c>
      <c r="B435">
        <v>29.26</v>
      </c>
      <c r="C435" s="101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101">
        <f t="shared" ref="G435" si="621">+B435/D435-1</f>
        <v>1.1393691384933291E-3</v>
      </c>
      <c r="H435" s="101">
        <f>(B435/(D435*(1-VLOOKUP(A435,FX!A:M,13,0))))-1</f>
        <v>4.2253689366116287E-3</v>
      </c>
      <c r="I435" s="101">
        <f t="shared" si="80"/>
        <v>5.4740951248595238E-3</v>
      </c>
      <c r="J435">
        <v>3836.5012999999999</v>
      </c>
      <c r="K435">
        <v>3836.5012999999999</v>
      </c>
      <c r="L435" s="101">
        <f t="shared" ref="L435" si="622">+K435/J435-1</f>
        <v>0</v>
      </c>
      <c r="M435" s="100">
        <f t="shared" ref="M435" si="623">WEEKDAY(A435,2)</f>
        <v>1</v>
      </c>
      <c r="N435" s="50" t="s">
        <v>491</v>
      </c>
    </row>
    <row r="436" spans="1:14" x14ac:dyDescent="0.25">
      <c r="A436" s="98">
        <v>43011</v>
      </c>
      <c r="B436">
        <v>29.95</v>
      </c>
      <c r="C436" s="101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101">
        <f t="shared" ref="G436" si="626">+B436/D436-1</f>
        <v>2.918486496888395E-2</v>
      </c>
      <c r="H436" s="101">
        <f>(B436/(D436*(1-VLOOKUP(A436,FX!A:M,13,0))))-1</f>
        <v>2.801646988027473E-2</v>
      </c>
      <c r="I436" s="101">
        <f t="shared" si="80"/>
        <v>2.8806584362139898E-2</v>
      </c>
      <c r="J436">
        <v>3836.5012999999999</v>
      </c>
      <c r="K436">
        <v>3836.5012999999999</v>
      </c>
      <c r="L436" s="101">
        <f t="shared" ref="L436" si="627">+K436/J436-1</f>
        <v>0</v>
      </c>
      <c r="M436" s="100">
        <f t="shared" ref="M436" si="628">WEEKDAY(A436,2)</f>
        <v>2</v>
      </c>
      <c r="N436" s="50" t="s">
        <v>494</v>
      </c>
    </row>
    <row r="437" spans="1:14" x14ac:dyDescent="0.25">
      <c r="A437" s="98">
        <v>43012</v>
      </c>
      <c r="B437">
        <v>30.03</v>
      </c>
      <c r="C437" s="101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101">
        <f t="shared" ref="G437" si="631">+B437/D437-1</f>
        <v>3.1554648694325893E-2</v>
      </c>
      <c r="H437" s="101">
        <f>(B437/(D437*(1-VLOOKUP(A437,FX!A:M,13,0))))-1</f>
        <v>2.8897744014476201E-2</v>
      </c>
      <c r="I437" s="101">
        <f t="shared" si="80"/>
        <v>2.8336615015837729E-2</v>
      </c>
      <c r="J437">
        <v>3836.5012999999999</v>
      </c>
      <c r="K437">
        <v>3836.5012999999999</v>
      </c>
      <c r="L437" s="101">
        <f t="shared" ref="L437" si="632">+K437/J437-1</f>
        <v>0</v>
      </c>
      <c r="M437" s="100">
        <f t="shared" ref="M437" si="633">WEEKDAY(A437,2)</f>
        <v>3</v>
      </c>
    </row>
    <row r="438" spans="1:14" x14ac:dyDescent="0.25">
      <c r="A438" s="98">
        <v>43013</v>
      </c>
      <c r="B438">
        <v>30.09</v>
      </c>
      <c r="C438" s="101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101">
        <f t="shared" ref="G438" si="636">+B438/D438-1</f>
        <v>3.0391233627257819E-2</v>
      </c>
      <c r="H438" s="101">
        <f>(B438/(D438*(1-VLOOKUP(A438,FX!A:M,13,0))))-1</f>
        <v>3.1236250663041032E-2</v>
      </c>
      <c r="I438" s="101">
        <f t="shared" si="80"/>
        <v>3.1143338862007042E-2</v>
      </c>
      <c r="J438">
        <v>3836.5012999999999</v>
      </c>
      <c r="K438">
        <v>3836.5012999999999</v>
      </c>
      <c r="L438" s="101">
        <f t="shared" ref="L438" si="637">+K438/J438-1</f>
        <v>0</v>
      </c>
      <c r="M438" s="100">
        <f t="shared" ref="M438" si="638">WEEKDAY(A438,2)</f>
        <v>4</v>
      </c>
      <c r="N438" s="50" t="s">
        <v>500</v>
      </c>
    </row>
    <row r="439" spans="1:14" x14ac:dyDescent="0.25">
      <c r="A439" s="98">
        <v>43014</v>
      </c>
      <c r="B439">
        <v>29.96</v>
      </c>
      <c r="C439" s="101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101">
        <f t="shared" ref="G439" si="641">+B439/D439-1</f>
        <v>2.6688415829369649E-2</v>
      </c>
      <c r="H439" s="101">
        <f>(B439/(D439*(1-VLOOKUP(A439,FX!A:M,13,0))))-1</f>
        <v>2.6316615360216344E-2</v>
      </c>
      <c r="I439" s="101">
        <f t="shared" si="80"/>
        <v>2.6392961876832821E-2</v>
      </c>
      <c r="J439">
        <v>3836.5012999999999</v>
      </c>
      <c r="K439">
        <v>3836.5012999999999</v>
      </c>
      <c r="L439" s="101">
        <f t="shared" ref="L439" si="642">+K439/J439-1</f>
        <v>0</v>
      </c>
      <c r="M439" s="100">
        <f t="shared" ref="M439" si="643">WEEKDAY(A439,2)</f>
        <v>5</v>
      </c>
      <c r="N439" s="50" t="s">
        <v>504</v>
      </c>
    </row>
    <row r="440" spans="1:14" ht="42" x14ac:dyDescent="0.25">
      <c r="A440" s="98">
        <v>43017</v>
      </c>
      <c r="B440">
        <v>29.77</v>
      </c>
      <c r="C440" s="101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101">
        <f t="shared" ref="G440" si="646">+B440/D440-1</f>
        <v>7.8764212416064794E-3</v>
      </c>
      <c r="H440" s="101">
        <f>(B440/(D440*(1-VLOOKUP(A440,FX!A:M,13,0))))-1</f>
        <v>2.4692226230806913E-3</v>
      </c>
      <c r="I440" s="101">
        <f t="shared" si="80"/>
        <v>1.9790516707502981E-3</v>
      </c>
      <c r="J440">
        <v>3836.5012999999999</v>
      </c>
      <c r="K440">
        <v>3882.2076000000002</v>
      </c>
      <c r="L440" s="101">
        <f t="shared" ref="L440" si="647">+K440/J440-1</f>
        <v>1.1913536950971526E-2</v>
      </c>
      <c r="M440" s="100">
        <f t="shared" ref="M440" si="648">WEEKDAY(A440,2)</f>
        <v>1</v>
      </c>
      <c r="N440" s="50" t="s">
        <v>507</v>
      </c>
    </row>
    <row r="441" spans="1:14" x14ac:dyDescent="0.25">
      <c r="A441" s="98">
        <v>43018</v>
      </c>
      <c r="B441">
        <v>30.07</v>
      </c>
      <c r="C441" s="101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101">
        <f t="shared" ref="G441" si="651">+B441/D441-1</f>
        <v>1.0084267307345351E-2</v>
      </c>
      <c r="H441" s="101">
        <f>(B441/(D441*(1-VLOOKUP(A441,FX!A:M,13,0))))-1</f>
        <v>2.6379547493302624E-3</v>
      </c>
      <c r="I441" s="101">
        <f t="shared" si="80"/>
        <v>2.2932416036691716E-3</v>
      </c>
      <c r="J441">
        <v>3882.2076000000002</v>
      </c>
      <c r="K441">
        <v>3889.8636999999999</v>
      </c>
      <c r="L441" s="101">
        <f t="shared" ref="L441" si="652">+K441/J441-1</f>
        <v>1.9720995858127921E-3</v>
      </c>
      <c r="M441" s="100">
        <f t="shared" ref="M441" si="653">WEEKDAY(A441,2)</f>
        <v>2</v>
      </c>
      <c r="N441" s="50" t="s">
        <v>511</v>
      </c>
    </row>
    <row r="442" spans="1:14" ht="28" x14ac:dyDescent="0.25">
      <c r="A442" s="98">
        <v>43019</v>
      </c>
      <c r="B442">
        <v>30.17</v>
      </c>
      <c r="C442" s="101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101">
        <f t="shared" ref="G442" si="656">+B442/D442-1</f>
        <v>2.3222439922743199E-3</v>
      </c>
      <c r="H442" s="101">
        <f>(B442/(D442*(1-VLOOKUP(A442,FX!A:M,13,0))))-1</f>
        <v>3.4348363021512451E-3</v>
      </c>
      <c r="I442" s="101">
        <f t="shared" si="80"/>
        <v>4.0067089079389717E-3</v>
      </c>
      <c r="J442">
        <v>3889.8636999999999</v>
      </c>
      <c r="K442">
        <v>3902.6867999999999</v>
      </c>
      <c r="L442" s="101">
        <f t="shared" ref="L442" si="657">+K442/J442-1</f>
        <v>3.2965422413129275E-3</v>
      </c>
      <c r="M442" s="100">
        <f t="shared" ref="M442" si="658">WEEKDAY(A442,2)</f>
        <v>3</v>
      </c>
      <c r="N442" s="50" t="s">
        <v>514</v>
      </c>
    </row>
    <row r="443" spans="1:14" x14ac:dyDescent="0.25">
      <c r="A443" s="98">
        <v>43020</v>
      </c>
      <c r="B443">
        <v>30.24</v>
      </c>
      <c r="C443" s="101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101">
        <f t="shared" ref="G443" si="661">+B443/D443-1</f>
        <v>3.6957679025493295E-3</v>
      </c>
      <c r="H443" s="101">
        <f>(B443/(D443*(1-VLOOKUP(A443,FX!A:M,13,0))))-1</f>
        <v>4.3777102507061016E-3</v>
      </c>
      <c r="I443" s="101">
        <f t="shared" si="80"/>
        <v>4.3675374063802952E-3</v>
      </c>
      <c r="J443">
        <v>3902.6867999999999</v>
      </c>
      <c r="K443">
        <v>3912.9535999999998</v>
      </c>
      <c r="L443" s="101">
        <f t="shared" ref="L443" si="662">+K443/J443-1</f>
        <v>2.63070047025038E-3</v>
      </c>
      <c r="M443" s="100">
        <f t="shared" ref="M443" si="663">WEEKDAY(A443,2)</f>
        <v>4</v>
      </c>
      <c r="N443" s="50" t="s">
        <v>519</v>
      </c>
    </row>
    <row r="444" spans="1:14" x14ac:dyDescent="0.25">
      <c r="A444" s="98">
        <v>43021</v>
      </c>
      <c r="B444">
        <v>30.39</v>
      </c>
      <c r="C444" s="101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101">
        <f t="shared" ref="G444" si="666">+B444/D444-1</f>
        <v>7.2782032551768072E-3</v>
      </c>
      <c r="H444" s="101">
        <f>(B444/(D444*(1-VLOOKUP(A444,FX!A:M,13,0))))-1</f>
        <v>5.6549116963919843E-3</v>
      </c>
      <c r="I444" s="101">
        <f t="shared" si="80"/>
        <v>5.5189390931471571E-3</v>
      </c>
      <c r="J444">
        <v>3912.9535999999998</v>
      </c>
      <c r="K444">
        <v>3921</v>
      </c>
      <c r="L444" s="101">
        <f t="shared" ref="L444" si="667">+K444/J444-1</f>
        <v>2.0563494542844563E-3</v>
      </c>
      <c r="M444" s="100">
        <f t="shared" ref="M444" si="668">WEEKDAY(A444,2)</f>
        <v>5</v>
      </c>
      <c r="N444" s="50" t="s">
        <v>528</v>
      </c>
    </row>
    <row r="445" spans="1:14" x14ac:dyDescent="0.25">
      <c r="A445" s="98">
        <v>43024</v>
      </c>
    </row>
    <row r="446" spans="1:14" x14ac:dyDescent="0.25">
      <c r="A446" s="98">
        <v>43025</v>
      </c>
    </row>
    <row r="447" spans="1:14" x14ac:dyDescent="0.25">
      <c r="A447" s="98">
        <v>43026</v>
      </c>
    </row>
    <row r="448" spans="1:14" x14ac:dyDescent="0.25">
      <c r="A448" s="98">
        <v>43027</v>
      </c>
    </row>
    <row r="449" spans="1:1" x14ac:dyDescent="0.25">
      <c r="A449" s="98">
        <v>43028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450"/>
  <sheetViews>
    <sheetView zoomScale="115" zoomScaleNormal="115" workbookViewId="0">
      <pane xSplit="1" ySplit="2" topLeftCell="B432" activePane="bottomRight" state="frozen"/>
      <selection pane="topRight" activeCell="B1" sqref="B1"/>
      <selection pane="bottomLeft" activeCell="A3" sqref="A3"/>
      <selection pane="bottomRight" activeCell="C441" sqref="C441:C445"/>
    </sheetView>
  </sheetViews>
  <sheetFormatPr defaultRowHeight="14" x14ac:dyDescent="0.25"/>
  <cols>
    <col min="1" max="1" width="11.6328125" bestFit="1" customWidth="1" collapsed="1"/>
    <col min="2" max="2" width="6.453125" bestFit="1" customWidth="1" collapsed="1"/>
    <col min="3" max="3" width="15" bestFit="1" customWidth="1" collapsed="1"/>
    <col min="4" max="4" width="17.1796875" bestFit="1" customWidth="1" collapsed="1"/>
    <col min="5" max="5" width="17.1796875" customWidth="1" collapsed="1"/>
    <col min="6" max="6" width="15" bestFit="1" customWidth="1" collapsed="1"/>
    <col min="7" max="8" width="15" customWidth="1" collapsed="1"/>
    <col min="9" max="9" width="16.08984375" bestFit="1" customWidth="1" collapsed="1"/>
    <col min="10" max="10" width="11.6328125" bestFit="1" customWidth="1" collapsed="1"/>
    <col min="11" max="11" width="12.81640625" bestFit="1" customWidth="1" collapsed="1"/>
    <col min="12" max="12" width="13.90625" bestFit="1" customWidth="1" collapsed="1"/>
    <col min="14" max="14" width="42.08984375" style="50" customWidth="1" collapsed="1"/>
  </cols>
  <sheetData>
    <row r="1" spans="1:14" x14ac:dyDescent="0.25">
      <c r="J1" t="s">
        <v>220</v>
      </c>
    </row>
    <row r="2" spans="1:14" x14ac:dyDescent="0.2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 x14ac:dyDescent="0.25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 x14ac:dyDescent="0.25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 x14ac:dyDescent="0.25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 x14ac:dyDescent="0.25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 x14ac:dyDescent="0.25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 x14ac:dyDescent="0.25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 x14ac:dyDescent="0.25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 x14ac:dyDescent="0.25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 x14ac:dyDescent="0.25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 x14ac:dyDescent="0.25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 x14ac:dyDescent="0.25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 x14ac:dyDescent="0.25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 x14ac:dyDescent="0.25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 x14ac:dyDescent="0.25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 x14ac:dyDescent="0.25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 x14ac:dyDescent="0.25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 x14ac:dyDescent="0.25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 x14ac:dyDescent="0.25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 x14ac:dyDescent="0.25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 x14ac:dyDescent="0.25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 x14ac:dyDescent="0.25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 x14ac:dyDescent="0.25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 x14ac:dyDescent="0.25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 x14ac:dyDescent="0.25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 x14ac:dyDescent="0.25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 x14ac:dyDescent="0.25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 x14ac:dyDescent="0.25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 x14ac:dyDescent="0.25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 x14ac:dyDescent="0.25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 x14ac:dyDescent="0.25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 x14ac:dyDescent="0.25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 x14ac:dyDescent="0.25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 x14ac:dyDescent="0.25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 x14ac:dyDescent="0.25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 x14ac:dyDescent="0.25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 x14ac:dyDescent="0.25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 x14ac:dyDescent="0.25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 x14ac:dyDescent="0.25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 x14ac:dyDescent="0.25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 x14ac:dyDescent="0.25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 x14ac:dyDescent="0.25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 x14ac:dyDescent="0.25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 x14ac:dyDescent="0.25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 x14ac:dyDescent="0.25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 x14ac:dyDescent="0.25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 x14ac:dyDescent="0.25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 x14ac:dyDescent="0.25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 x14ac:dyDescent="0.25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 x14ac:dyDescent="0.25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 x14ac:dyDescent="0.25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 x14ac:dyDescent="0.25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 x14ac:dyDescent="0.25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 x14ac:dyDescent="0.25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 x14ac:dyDescent="0.25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 x14ac:dyDescent="0.25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 x14ac:dyDescent="0.25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 x14ac:dyDescent="0.25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 x14ac:dyDescent="0.25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 x14ac:dyDescent="0.25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 x14ac:dyDescent="0.25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 x14ac:dyDescent="0.25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 x14ac:dyDescent="0.25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 x14ac:dyDescent="0.25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 x14ac:dyDescent="0.25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 x14ac:dyDescent="0.25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 x14ac:dyDescent="0.25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 x14ac:dyDescent="0.25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 x14ac:dyDescent="0.25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 x14ac:dyDescent="0.25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 x14ac:dyDescent="0.25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 x14ac:dyDescent="0.25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 x14ac:dyDescent="0.25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 x14ac:dyDescent="0.25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 x14ac:dyDescent="0.25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 x14ac:dyDescent="0.25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 x14ac:dyDescent="0.25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 x14ac:dyDescent="0.25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 x14ac:dyDescent="0.25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 x14ac:dyDescent="0.25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 x14ac:dyDescent="0.25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 x14ac:dyDescent="0.25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 x14ac:dyDescent="0.25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 x14ac:dyDescent="0.25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 x14ac:dyDescent="0.25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 x14ac:dyDescent="0.25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 x14ac:dyDescent="0.25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 x14ac:dyDescent="0.25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 x14ac:dyDescent="0.25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 x14ac:dyDescent="0.25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 x14ac:dyDescent="0.25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 x14ac:dyDescent="0.25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 x14ac:dyDescent="0.25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 x14ac:dyDescent="0.25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 x14ac:dyDescent="0.25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 x14ac:dyDescent="0.25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 x14ac:dyDescent="0.25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 x14ac:dyDescent="0.25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 x14ac:dyDescent="0.25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 x14ac:dyDescent="0.25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 x14ac:dyDescent="0.25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 x14ac:dyDescent="0.25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 x14ac:dyDescent="0.25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 x14ac:dyDescent="0.25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 x14ac:dyDescent="0.25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 x14ac:dyDescent="0.25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 x14ac:dyDescent="0.25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 x14ac:dyDescent="0.25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 x14ac:dyDescent="0.25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 x14ac:dyDescent="0.25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 x14ac:dyDescent="0.25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 x14ac:dyDescent="0.25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 x14ac:dyDescent="0.25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 x14ac:dyDescent="0.25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 x14ac:dyDescent="0.25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 x14ac:dyDescent="0.25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 x14ac:dyDescent="0.25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 x14ac:dyDescent="0.25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 x14ac:dyDescent="0.25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 x14ac:dyDescent="0.25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 x14ac:dyDescent="0.25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 x14ac:dyDescent="0.25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 x14ac:dyDescent="0.25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 x14ac:dyDescent="0.25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 x14ac:dyDescent="0.25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 x14ac:dyDescent="0.25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 x14ac:dyDescent="0.25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 x14ac:dyDescent="0.25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 x14ac:dyDescent="0.25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 x14ac:dyDescent="0.25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 x14ac:dyDescent="0.25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 x14ac:dyDescent="0.25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 x14ac:dyDescent="0.25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 x14ac:dyDescent="0.25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 x14ac:dyDescent="0.25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 x14ac:dyDescent="0.25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 x14ac:dyDescent="0.25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 x14ac:dyDescent="0.25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 x14ac:dyDescent="0.25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 x14ac:dyDescent="0.25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 x14ac:dyDescent="0.25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 x14ac:dyDescent="0.25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 x14ac:dyDescent="0.25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 x14ac:dyDescent="0.25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 x14ac:dyDescent="0.25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 x14ac:dyDescent="0.25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 x14ac:dyDescent="0.25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 x14ac:dyDescent="0.25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 x14ac:dyDescent="0.25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 x14ac:dyDescent="0.25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 x14ac:dyDescent="0.25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 x14ac:dyDescent="0.25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 x14ac:dyDescent="0.25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 x14ac:dyDescent="0.25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 x14ac:dyDescent="0.25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 x14ac:dyDescent="0.25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 x14ac:dyDescent="0.25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 x14ac:dyDescent="0.25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 x14ac:dyDescent="0.25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 x14ac:dyDescent="0.25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 x14ac:dyDescent="0.25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 x14ac:dyDescent="0.25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 x14ac:dyDescent="0.25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 x14ac:dyDescent="0.25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 x14ac:dyDescent="0.25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 x14ac:dyDescent="0.25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 x14ac:dyDescent="0.25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 x14ac:dyDescent="0.25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 x14ac:dyDescent="0.25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 x14ac:dyDescent="0.25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 x14ac:dyDescent="0.25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 x14ac:dyDescent="0.25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 x14ac:dyDescent="0.25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 x14ac:dyDescent="0.25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 x14ac:dyDescent="0.25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 x14ac:dyDescent="0.25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 x14ac:dyDescent="0.25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 x14ac:dyDescent="0.25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 x14ac:dyDescent="0.25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 x14ac:dyDescent="0.25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 x14ac:dyDescent="0.25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 x14ac:dyDescent="0.25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 x14ac:dyDescent="0.25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 x14ac:dyDescent="0.25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 x14ac:dyDescent="0.25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 x14ac:dyDescent="0.25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 x14ac:dyDescent="0.25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 x14ac:dyDescent="0.25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 x14ac:dyDescent="0.25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 x14ac:dyDescent="0.25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 x14ac:dyDescent="0.25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 x14ac:dyDescent="0.25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 x14ac:dyDescent="0.25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 x14ac:dyDescent="0.25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 x14ac:dyDescent="0.25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 x14ac:dyDescent="0.25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 x14ac:dyDescent="0.25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 x14ac:dyDescent="0.25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 x14ac:dyDescent="0.25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 x14ac:dyDescent="0.25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 x14ac:dyDescent="0.25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 x14ac:dyDescent="0.25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 x14ac:dyDescent="0.25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 x14ac:dyDescent="0.25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 x14ac:dyDescent="0.25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 x14ac:dyDescent="0.25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 x14ac:dyDescent="0.25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 x14ac:dyDescent="0.25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 x14ac:dyDescent="0.25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 x14ac:dyDescent="0.25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 x14ac:dyDescent="0.25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 x14ac:dyDescent="0.25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 x14ac:dyDescent="0.25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 x14ac:dyDescent="0.25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 x14ac:dyDescent="0.25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 x14ac:dyDescent="0.25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 x14ac:dyDescent="0.25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 x14ac:dyDescent="0.25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 x14ac:dyDescent="0.25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 x14ac:dyDescent="0.25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 x14ac:dyDescent="0.25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 x14ac:dyDescent="0.25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 x14ac:dyDescent="0.25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 x14ac:dyDescent="0.25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 x14ac:dyDescent="0.25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 x14ac:dyDescent="0.25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 x14ac:dyDescent="0.25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 x14ac:dyDescent="0.25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 x14ac:dyDescent="0.25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 x14ac:dyDescent="0.25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 x14ac:dyDescent="0.25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 x14ac:dyDescent="0.25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 x14ac:dyDescent="0.25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 x14ac:dyDescent="0.25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 x14ac:dyDescent="0.25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 x14ac:dyDescent="0.25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 x14ac:dyDescent="0.25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 x14ac:dyDescent="0.25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 x14ac:dyDescent="0.25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 x14ac:dyDescent="0.25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 x14ac:dyDescent="0.25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 x14ac:dyDescent="0.25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 x14ac:dyDescent="0.25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 x14ac:dyDescent="0.25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 x14ac:dyDescent="0.25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 x14ac:dyDescent="0.25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 x14ac:dyDescent="0.25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 x14ac:dyDescent="0.25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 x14ac:dyDescent="0.25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8" x14ac:dyDescent="0.25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 x14ac:dyDescent="0.25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 x14ac:dyDescent="0.25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 x14ac:dyDescent="0.25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 x14ac:dyDescent="0.25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 x14ac:dyDescent="0.25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 x14ac:dyDescent="0.25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 x14ac:dyDescent="0.25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 x14ac:dyDescent="0.25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 x14ac:dyDescent="0.25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 x14ac:dyDescent="0.25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 x14ac:dyDescent="0.25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 x14ac:dyDescent="0.25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2" x14ac:dyDescent="0.2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 x14ac:dyDescent="0.25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 x14ac:dyDescent="0.25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 x14ac:dyDescent="0.25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 x14ac:dyDescent="0.25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 x14ac:dyDescent="0.25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6" x14ac:dyDescent="0.25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 x14ac:dyDescent="0.25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 x14ac:dyDescent="0.25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 x14ac:dyDescent="0.25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 x14ac:dyDescent="0.25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 x14ac:dyDescent="0.25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 x14ac:dyDescent="0.25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 x14ac:dyDescent="0.25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 x14ac:dyDescent="0.25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 x14ac:dyDescent="0.25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 x14ac:dyDescent="0.25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 x14ac:dyDescent="0.25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 x14ac:dyDescent="0.25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 x14ac:dyDescent="0.25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 x14ac:dyDescent="0.25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 x14ac:dyDescent="0.25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 x14ac:dyDescent="0.25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 x14ac:dyDescent="0.25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 x14ac:dyDescent="0.25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 x14ac:dyDescent="0.25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 x14ac:dyDescent="0.25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 x14ac:dyDescent="0.25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 x14ac:dyDescent="0.25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 x14ac:dyDescent="0.25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 x14ac:dyDescent="0.25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 x14ac:dyDescent="0.25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 x14ac:dyDescent="0.25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 x14ac:dyDescent="0.25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 x14ac:dyDescent="0.25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 x14ac:dyDescent="0.25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 x14ac:dyDescent="0.25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8" x14ac:dyDescent="0.25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 x14ac:dyDescent="0.25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 x14ac:dyDescent="0.25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 x14ac:dyDescent="0.25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 x14ac:dyDescent="0.25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 x14ac:dyDescent="0.25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8" x14ac:dyDescent="0.25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 x14ac:dyDescent="0.25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 x14ac:dyDescent="0.25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 x14ac:dyDescent="0.25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 x14ac:dyDescent="0.25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 x14ac:dyDescent="0.25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 x14ac:dyDescent="0.25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 x14ac:dyDescent="0.25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 x14ac:dyDescent="0.25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 x14ac:dyDescent="0.25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 x14ac:dyDescent="0.25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 x14ac:dyDescent="0.25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 x14ac:dyDescent="0.25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 x14ac:dyDescent="0.25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 x14ac:dyDescent="0.25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8" x14ac:dyDescent="0.25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 x14ac:dyDescent="0.25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 x14ac:dyDescent="0.25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 x14ac:dyDescent="0.25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 x14ac:dyDescent="0.25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 x14ac:dyDescent="0.25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 x14ac:dyDescent="0.25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 x14ac:dyDescent="0.25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 x14ac:dyDescent="0.25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 x14ac:dyDescent="0.25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 x14ac:dyDescent="0.25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 x14ac:dyDescent="0.25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 x14ac:dyDescent="0.25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 x14ac:dyDescent="0.25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 x14ac:dyDescent="0.25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 x14ac:dyDescent="0.25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 x14ac:dyDescent="0.25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 x14ac:dyDescent="0.25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 x14ac:dyDescent="0.25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 x14ac:dyDescent="0.25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 x14ac:dyDescent="0.25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 x14ac:dyDescent="0.25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 x14ac:dyDescent="0.25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 x14ac:dyDescent="0.25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 x14ac:dyDescent="0.25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 x14ac:dyDescent="0.25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 x14ac:dyDescent="0.25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 x14ac:dyDescent="0.25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 x14ac:dyDescent="0.25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 x14ac:dyDescent="0.25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 x14ac:dyDescent="0.25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 x14ac:dyDescent="0.25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 x14ac:dyDescent="0.25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 x14ac:dyDescent="0.25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 x14ac:dyDescent="0.25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 x14ac:dyDescent="0.25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 x14ac:dyDescent="0.25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 x14ac:dyDescent="0.25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 x14ac:dyDescent="0.25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 x14ac:dyDescent="0.25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 x14ac:dyDescent="0.25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 x14ac:dyDescent="0.25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45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 x14ac:dyDescent="0.25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 x14ac:dyDescent="0.25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 x14ac:dyDescent="0.25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 x14ac:dyDescent="0.25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 x14ac:dyDescent="0.25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 x14ac:dyDescent="0.25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 x14ac:dyDescent="0.25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 x14ac:dyDescent="0.25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 x14ac:dyDescent="0.25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402</v>
      </c>
    </row>
    <row r="373" spans="1:14" x14ac:dyDescent="0.25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 x14ac:dyDescent="0.25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 x14ac:dyDescent="0.25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 x14ac:dyDescent="0.25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 x14ac:dyDescent="0.25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 x14ac:dyDescent="0.25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 x14ac:dyDescent="0.25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 x14ac:dyDescent="0.25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404</v>
      </c>
    </row>
    <row r="381" spans="1:14" x14ac:dyDescent="0.25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 x14ac:dyDescent="0.25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 x14ac:dyDescent="0.25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 x14ac:dyDescent="0.25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 x14ac:dyDescent="0.25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 x14ac:dyDescent="0.25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 x14ac:dyDescent="0.25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 x14ac:dyDescent="0.25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 x14ac:dyDescent="0.25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 x14ac:dyDescent="0.25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 x14ac:dyDescent="0.25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 x14ac:dyDescent="0.25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 x14ac:dyDescent="0.25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 x14ac:dyDescent="0.25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 x14ac:dyDescent="0.25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 x14ac:dyDescent="0.25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431</v>
      </c>
    </row>
    <row r="397" spans="1:14" x14ac:dyDescent="0.25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 x14ac:dyDescent="0.25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 x14ac:dyDescent="0.25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 x14ac:dyDescent="0.25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8" x14ac:dyDescent="0.25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438</v>
      </c>
    </row>
    <row r="402" spans="1:14" x14ac:dyDescent="0.25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 x14ac:dyDescent="0.25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 x14ac:dyDescent="0.25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 x14ac:dyDescent="0.25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 x14ac:dyDescent="0.25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101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 x14ac:dyDescent="0.25">
      <c r="A407" s="1">
        <v>42969</v>
      </c>
      <c r="B407">
        <v>34.9</v>
      </c>
      <c r="C407" s="101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101">
        <f t="shared" ref="G407" si="484">+B407/D407-1</f>
        <v>2.2170796338771837E-4</v>
      </c>
      <c r="H407" s="101">
        <f>(B407/(D407*(1-VLOOKUP(A407,FX!A:M,13,0))))-1</f>
        <v>-1.7703578940297948E-4</v>
      </c>
      <c r="I407" s="101">
        <f t="shared" si="272"/>
        <v>1.2609039535060873E-4</v>
      </c>
      <c r="J407">
        <v>6403.7803000000004</v>
      </c>
      <c r="K407" s="100">
        <v>6375.98</v>
      </c>
      <c r="L407" s="101">
        <f t="shared" ref="L407" si="485">+K407/J407-1</f>
        <v>-4.3412326309821836E-3</v>
      </c>
      <c r="M407" s="100">
        <f t="shared" ref="M407" si="486">WEEKDAY(A407,2)</f>
        <v>2</v>
      </c>
      <c r="N407" s="50" t="s">
        <v>445</v>
      </c>
    </row>
    <row r="408" spans="1:14" x14ac:dyDescent="0.25">
      <c r="A408" s="1">
        <v>42970</v>
      </c>
      <c r="B408">
        <v>34.57</v>
      </c>
      <c r="C408" s="101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101">
        <f t="shared" ref="G408" si="489">+B408/D408-1</f>
        <v>-9.9517745076782571E-4</v>
      </c>
      <c r="H408" s="101">
        <f>(B408/(D408*(1-VLOOKUP(A408,FX!A:M,13,0))))-1</f>
        <v>-1.7738904161366253E-3</v>
      </c>
      <c r="I408" s="101">
        <f t="shared" si="272"/>
        <v>-1.3028996016188898E-3</v>
      </c>
      <c r="J408">
        <v>6375.98</v>
      </c>
      <c r="K408">
        <v>6322.78</v>
      </c>
      <c r="L408" s="101">
        <f t="shared" ref="L408" si="490">+K408/J408-1</f>
        <v>-8.3438153821059347E-3</v>
      </c>
      <c r="M408" s="100">
        <f t="shared" ref="M408" si="491">WEEKDAY(A408,2)</f>
        <v>3</v>
      </c>
    </row>
    <row r="409" spans="1:14" x14ac:dyDescent="0.25">
      <c r="A409" s="1">
        <v>42971</v>
      </c>
      <c r="B409">
        <v>34.28</v>
      </c>
      <c r="C409" s="101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101">
        <f t="shared" ref="G409" si="494">+B409/D409-1</f>
        <v>-2.7106768976074003E-3</v>
      </c>
      <c r="H409" s="101">
        <f>(B409/(D409*(1-VLOOKUP(A409,FX!A:M,13,0))))-1</f>
        <v>-3.0758056515591825E-3</v>
      </c>
      <c r="I409" s="101">
        <f t="shared" si="272"/>
        <v>-2.9956664630776952E-3</v>
      </c>
      <c r="J409" s="100">
        <v>6322.78</v>
      </c>
      <c r="K409">
        <v>6278.59</v>
      </c>
      <c r="L409" s="101">
        <f t="shared" ref="L409" si="495">+K409/J409-1</f>
        <v>-6.9890143259767612E-3</v>
      </c>
      <c r="M409" s="100">
        <f t="shared" ref="M409" si="496">WEEKDAY(A409,2)</f>
        <v>4</v>
      </c>
    </row>
    <row r="410" spans="1:14" x14ac:dyDescent="0.25">
      <c r="A410" s="1">
        <v>42972</v>
      </c>
      <c r="B410">
        <v>34.880000000000003</v>
      </c>
      <c r="C410" s="101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101">
        <f t="shared" ref="G410" si="499">+B410/D410-1</f>
        <v>3.5949365428373792E-3</v>
      </c>
      <c r="H410" s="101">
        <f>(B410/(D410*(1-VLOOKUP(A410,FX!A:M,13,0))))-1</f>
        <v>1.0127327043474299E-3</v>
      </c>
      <c r="I410" s="101">
        <f t="shared" si="272"/>
        <v>8.3211385613046751E-4</v>
      </c>
      <c r="J410">
        <v>6278.59</v>
      </c>
      <c r="K410">
        <v>6346.5304999999998</v>
      </c>
      <c r="L410" s="101">
        <f t="shared" ref="L410" si="500">+K410/J410-1</f>
        <v>1.0820980506769828E-2</v>
      </c>
      <c r="M410" s="100">
        <f t="shared" ref="M410" si="501">WEEKDAY(A410,2)</f>
        <v>5</v>
      </c>
    </row>
    <row r="411" spans="1:14" x14ac:dyDescent="0.25">
      <c r="A411" s="98">
        <v>42975</v>
      </c>
      <c r="B411">
        <v>35.47</v>
      </c>
      <c r="C411" s="101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101">
        <f t="shared" ref="G411" si="504">+B411/D411-1</f>
        <v>5.3963340912290825E-3</v>
      </c>
      <c r="H411" s="101">
        <f>(B411/(D411*(1-VLOOKUP(A411,FX!A:M,13,0))))-1</f>
        <v>1.6223922393223678E-3</v>
      </c>
      <c r="I411" s="101">
        <f t="shared" si="272"/>
        <v>9.3687917644946772E-4</v>
      </c>
      <c r="J411">
        <v>6346.5304999999998</v>
      </c>
      <c r="K411">
        <v>6424.5841</v>
      </c>
      <c r="L411" s="101">
        <f t="shared" ref="L411" si="505">+K411/J411-1</f>
        <v>1.2298625209474778E-2</v>
      </c>
      <c r="M411" s="100">
        <f t="shared" ref="M411" si="506">WEEKDAY(A411,2)</f>
        <v>1</v>
      </c>
    </row>
    <row r="412" spans="1:14" x14ac:dyDescent="0.25">
      <c r="A412" s="98">
        <v>42976</v>
      </c>
      <c r="B412">
        <v>35.380000000000003</v>
      </c>
      <c r="C412" s="101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101">
        <f t="shared" ref="G412" si="509">+B412/D412-1</f>
        <v>9.5655162294039364E-4</v>
      </c>
      <c r="H412" s="101">
        <f>(B412/(D412*(1-VLOOKUP(A412,FX!A:M,13,0))))-1</f>
        <v>-6.5202642384099008E-4</v>
      </c>
      <c r="I412" s="101">
        <f t="shared" si="272"/>
        <v>-9.1606431213958617E-3</v>
      </c>
      <c r="J412">
        <v>6424.5841</v>
      </c>
      <c r="K412">
        <v>6408.1566999999995</v>
      </c>
      <c r="L412" s="101">
        <f t="shared" ref="L412" si="510">+K412/J412-1</f>
        <v>-2.5569592901741878E-3</v>
      </c>
      <c r="M412" s="100">
        <f t="shared" ref="M412" si="511">WEEKDAY(A412,2)</f>
        <v>2</v>
      </c>
    </row>
    <row r="413" spans="1:14" ht="28" x14ac:dyDescent="0.25">
      <c r="A413" s="98">
        <v>42977</v>
      </c>
      <c r="B413">
        <v>35.61</v>
      </c>
      <c r="C413" s="101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101">
        <f t="shared" ref="G413" si="514">+B413/D413-1</f>
        <v>-9.7208114023720205E-3</v>
      </c>
      <c r="H413" s="101">
        <f>(B413/(D413*(1-VLOOKUP(A413,FX!A:M,13,0))))-1</f>
        <v>-1.1055168394388248E-2</v>
      </c>
      <c r="I413" s="101">
        <f t="shared" si="272"/>
        <v>-2.7193471326429908E-3</v>
      </c>
      <c r="J413">
        <v>6408.1566999999995</v>
      </c>
      <c r="K413">
        <v>6453.4636</v>
      </c>
      <c r="L413" s="101">
        <f t="shared" ref="L413" si="515">+K413/J413-1</f>
        <v>7.0701922754168312E-3</v>
      </c>
      <c r="M413" s="100">
        <f t="shared" ref="M413" si="516">WEEKDAY(A413,2)</f>
        <v>3</v>
      </c>
      <c r="N413" s="50" t="s">
        <v>460</v>
      </c>
    </row>
    <row r="414" spans="1:14" x14ac:dyDescent="0.25">
      <c r="A414" s="98">
        <v>42978</v>
      </c>
      <c r="B414">
        <v>35.874099999999999</v>
      </c>
      <c r="C414" s="101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101">
        <f t="shared" ref="G414" si="519">+B414/D414-1</f>
        <v>2.043168210343671E-3</v>
      </c>
      <c r="H414" s="101">
        <f>(B414/(D414*(1-VLOOKUP(A414,FX!A:M,13,0))))-1</f>
        <v>1.6507246362764683E-3</v>
      </c>
      <c r="I414" s="101">
        <f t="shared" si="272"/>
        <v>1.7900027925159545E-3</v>
      </c>
      <c r="J414">
        <v>6453.4636</v>
      </c>
      <c r="K414">
        <v>6470.4259000000002</v>
      </c>
      <c r="L414" s="101">
        <f t="shared" ref="L414" si="520">+K414/J414-1</f>
        <v>2.6284025217093721E-3</v>
      </c>
      <c r="M414" s="100">
        <f t="shared" ref="M414" si="521">WEEKDAY(A414,2)</f>
        <v>4</v>
      </c>
    </row>
    <row r="415" spans="1:14" x14ac:dyDescent="0.25">
      <c r="A415" s="98">
        <v>42979</v>
      </c>
      <c r="B415">
        <v>36.5</v>
      </c>
      <c r="C415" s="101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101">
        <f t="shared" ref="G415" si="524">+B415/D415-1</f>
        <v>1.0510342814445073E-2</v>
      </c>
      <c r="H415" s="101">
        <f>(B415/(D415*(1-VLOOKUP(A415,FX!A:M,13,0))))-1</f>
        <v>4.9031439048821124E-3</v>
      </c>
      <c r="I415" s="101">
        <f t="shared" si="272"/>
        <v>5.0749400397074318E-3</v>
      </c>
      <c r="J415">
        <v>6470.4259000000002</v>
      </c>
      <c r="K415">
        <v>6526.5046000000002</v>
      </c>
      <c r="L415" s="101">
        <f t="shared" ref="L415" si="525">+K415/J415-1</f>
        <v>8.6669256192239974E-3</v>
      </c>
      <c r="M415" s="100">
        <f t="shared" ref="M415" si="526">WEEKDAY(A415,2)</f>
        <v>5</v>
      </c>
    </row>
    <row r="416" spans="1:14" x14ac:dyDescent="0.25">
      <c r="A416" s="98">
        <v>42982</v>
      </c>
      <c r="B416">
        <v>36.5</v>
      </c>
      <c r="C416" s="101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101">
        <f t="shared" ref="G416" si="529">+B416/D416-1</f>
        <v>-7.6990503393370435E-4</v>
      </c>
      <c r="H416" s="101">
        <f>(B416/(D416*(1-VLOOKUP(A416,FX!A:M,13,0))))-1</f>
        <v>-5.4566327817960891E-3</v>
      </c>
      <c r="I416" s="101">
        <f t="shared" si="272"/>
        <v>-5.4495912806540314E-3</v>
      </c>
      <c r="J416">
        <v>6526.5046000000002</v>
      </c>
      <c r="K416">
        <v>6564.6804000000002</v>
      </c>
      <c r="L416" s="101">
        <f t="shared" ref="L416" si="530">+K416/J416-1</f>
        <v>5.8493485165092007E-3</v>
      </c>
      <c r="M416" s="100">
        <f t="shared" ref="M416" si="531">WEEKDAY(A416,2)</f>
        <v>1</v>
      </c>
    </row>
    <row r="417" spans="1:14" x14ac:dyDescent="0.25">
      <c r="A417" s="98">
        <v>42983</v>
      </c>
      <c r="B417">
        <v>36.82</v>
      </c>
      <c r="C417" s="101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101">
        <f t="shared" ref="G417" si="534">+B417/D417-1</f>
        <v>2.1738437820237877E-3</v>
      </c>
      <c r="H417" s="101">
        <f>(B417/(D417*(1-VLOOKUP(A417,FX!A:M,13,0))))-1</f>
        <v>3.7807043632438475E-3</v>
      </c>
      <c r="I417" s="101">
        <f t="shared" si="272"/>
        <v>4.8468440931817014E-3</v>
      </c>
      <c r="J417">
        <v>6564.6804000000002</v>
      </c>
      <c r="K417">
        <v>6571.8590999999997</v>
      </c>
      <c r="L417" s="101">
        <f t="shared" ref="L417" si="535">+K417/J417-1</f>
        <v>1.0935338146849105E-3</v>
      </c>
      <c r="M417" s="100">
        <f t="shared" ref="M417" si="536">WEEKDAY(A417,2)</f>
        <v>2</v>
      </c>
    </row>
    <row r="418" spans="1:14" x14ac:dyDescent="0.25">
      <c r="A418" s="98">
        <v>42984</v>
      </c>
      <c r="B418">
        <v>36.94</v>
      </c>
      <c r="C418" s="101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101">
        <f t="shared" ref="G418" si="539">+B418/D418-1</f>
        <v>2.7419555415286734E-3</v>
      </c>
      <c r="H418" s="101">
        <f>(B418/(D418*(1-VLOOKUP(A418,FX!A:M,13,0))))-1</f>
        <v>2.9627863203540716E-3</v>
      </c>
      <c r="I418" s="101">
        <f t="shared" si="272"/>
        <v>1.9719371909523442E-3</v>
      </c>
      <c r="J418">
        <v>6571.8590999999997</v>
      </c>
      <c r="K418">
        <v>6607.1175999999996</v>
      </c>
      <c r="L418" s="101">
        <f t="shared" ref="L418" si="540">+K418/J418-1</f>
        <v>5.3650724191576238E-3</v>
      </c>
      <c r="M418" s="100">
        <f t="shared" ref="M418" si="541">WEEKDAY(A418,2)</f>
        <v>3</v>
      </c>
    </row>
    <row r="419" spans="1:14" x14ac:dyDescent="0.25">
      <c r="A419" s="98">
        <v>42985</v>
      </c>
      <c r="B419">
        <v>36.999899999999997</v>
      </c>
      <c r="C419" s="101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101">
        <f t="shared" ref="G419" si="544">+B419/D419-1</f>
        <v>1.102141461795858E-2</v>
      </c>
      <c r="H419" s="101">
        <f>(B419/(D419*(1-VLOOKUP(A419,FX!A:M,13,0))))-1</f>
        <v>2.6606177587586988E-3</v>
      </c>
      <c r="I419" s="101">
        <f t="shared" si="272"/>
        <v>2.7073170731706231E-3</v>
      </c>
      <c r="J419">
        <v>6607.1175999999996</v>
      </c>
      <c r="K419">
        <v>6558.5963000000002</v>
      </c>
      <c r="L419" s="101">
        <f t="shared" ref="L419" si="545">+K419/J419-1</f>
        <v>-7.3437923974593033E-3</v>
      </c>
      <c r="M419" s="100">
        <f t="shared" ref="M419" si="546">WEEKDAY(A419,2)</f>
        <v>4</v>
      </c>
    </row>
    <row r="420" spans="1:14" x14ac:dyDescent="0.25">
      <c r="A420" s="98">
        <v>42986</v>
      </c>
      <c r="B420">
        <v>37.030999999999999</v>
      </c>
      <c r="C420" s="101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101">
        <f t="shared" ref="G420" si="549">+B420/D420-1</f>
        <v>1.1708840523667607E-3</v>
      </c>
      <c r="H420" s="101">
        <f>(B420/(D420*(1-VLOOKUP(A420,FX!A:M,13,0))))-1</f>
        <v>2.9706263552391476E-3</v>
      </c>
      <c r="I420" s="101">
        <f t="shared" si="272"/>
        <v>3.6507725706913519E-3</v>
      </c>
      <c r="J420">
        <v>6558.5963000000002</v>
      </c>
      <c r="K420">
        <v>6574.1826000000001</v>
      </c>
      <c r="L420" s="101">
        <f t="shared" ref="L420" si="550">+K420/J420-1</f>
        <v>2.3764688794765121E-3</v>
      </c>
      <c r="M420" s="100">
        <f t="shared" ref="M420" si="551">WEEKDAY(A420,2)</f>
        <v>5</v>
      </c>
    </row>
    <row r="421" spans="1:14" x14ac:dyDescent="0.25">
      <c r="A421" s="98">
        <v>42989</v>
      </c>
      <c r="B421">
        <v>37.450000000000003</v>
      </c>
      <c r="C421" s="101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101">
        <f t="shared" ref="G421" si="554">+B421/D421-1</f>
        <v>3.4909118803996275E-3</v>
      </c>
      <c r="H421" s="101">
        <f>(B421/(D421*(1-VLOOKUP(A421,FX!A:M,13,0))))-1</f>
        <v>9.8424304935575968E-3</v>
      </c>
      <c r="I421" s="101">
        <f t="shared" si="272"/>
        <v>9.1048472061674435E-3</v>
      </c>
      <c r="J421">
        <v>6574.1826000000001</v>
      </c>
      <c r="K421">
        <v>6649.6275999999998</v>
      </c>
      <c r="L421" s="101">
        <f t="shared" ref="L421" si="555">+K421/J421-1</f>
        <v>1.1475951398125073E-2</v>
      </c>
      <c r="M421" s="100">
        <f t="shared" ref="M421" si="556">WEEKDAY(A421,2)</f>
        <v>1</v>
      </c>
      <c r="N421" s="50" t="s">
        <v>468</v>
      </c>
    </row>
    <row r="422" spans="1:14" x14ac:dyDescent="0.25">
      <c r="A422" s="98">
        <v>42990</v>
      </c>
      <c r="B422">
        <v>37.339300000000001</v>
      </c>
      <c r="C422" s="101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101">
        <f t="shared" ref="G422" si="559">+B422/D422-1</f>
        <v>6.9724094527594538E-3</v>
      </c>
      <c r="H422" s="101">
        <f>(B422/(D422*(1-VLOOKUP(A422,FX!A:M,13,0))))-1</f>
        <v>6.3620239951027724E-3</v>
      </c>
      <c r="I422" s="101">
        <f t="shared" si="272"/>
        <v>7.2619172864385462E-3</v>
      </c>
      <c r="J422">
        <v>6649.6275999999998</v>
      </c>
      <c r="K422">
        <v>6644.0118000000002</v>
      </c>
      <c r="L422" s="101">
        <f t="shared" ref="L422" si="560">+K422/J422-1</f>
        <v>-8.4452849660321405E-4</v>
      </c>
      <c r="M422" s="100">
        <f t="shared" ref="M422" si="561">WEEKDAY(A422,2)</f>
        <v>2</v>
      </c>
    </row>
    <row r="423" spans="1:14" x14ac:dyDescent="0.25">
      <c r="A423" s="98">
        <v>42991</v>
      </c>
      <c r="B423">
        <v>37.42</v>
      </c>
      <c r="C423" s="101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101">
        <f t="shared" ref="G423" si="564">+B423/D423-1</f>
        <v>3.342716954077174E-3</v>
      </c>
      <c r="H423" s="101">
        <f>(B423/(D423*(1-VLOOKUP(A423,FX!A:M,13,0))))-1</f>
        <v>5.2651936057936943E-3</v>
      </c>
      <c r="I423" s="101">
        <f t="shared" si="272"/>
        <v>4.8335123523093326E-3</v>
      </c>
      <c r="J423">
        <v>6644.0118000000002</v>
      </c>
      <c r="K423">
        <v>6684.3797999999997</v>
      </c>
      <c r="L423" s="101">
        <f t="shared" ref="L423" si="565">+K423/J423-1</f>
        <v>6.0758471259787505E-3</v>
      </c>
      <c r="M423" s="100">
        <f t="shared" ref="M423" si="566">WEEKDAY(A423,2)</f>
        <v>3</v>
      </c>
    </row>
    <row r="424" spans="1:14" x14ac:dyDescent="0.25">
      <c r="A424" s="98">
        <v>42992</v>
      </c>
      <c r="B424">
        <v>37.241</v>
      </c>
      <c r="C424" s="101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101">
        <f t="shared" ref="G424" si="569">+B424/D424-1</f>
        <v>1.8546240563654948E-3</v>
      </c>
      <c r="H424" s="101">
        <f>(B424/(D424*(1-VLOOKUP(A424,FX!A:M,13,0))))-1</f>
        <v>1.0126718503629117E-3</v>
      </c>
      <c r="I424" s="101">
        <f t="shared" si="272"/>
        <v>1.8265896575750951E-3</v>
      </c>
      <c r="J424">
        <v>6684.3797999999997</v>
      </c>
      <c r="K424">
        <v>6672.1849000000002</v>
      </c>
      <c r="L424" s="101">
        <f t="shared" ref="L424" si="570">+K424/J424-1</f>
        <v>-1.8243876567276551E-3</v>
      </c>
      <c r="M424" s="100">
        <f t="shared" ref="M424" si="571">WEEKDAY(A424,2)</f>
        <v>4</v>
      </c>
    </row>
    <row r="425" spans="1:14" x14ac:dyDescent="0.25">
      <c r="A425" s="98">
        <v>42993</v>
      </c>
      <c r="B425">
        <v>37.200000000000003</v>
      </c>
      <c r="C425" s="101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101">
        <f t="shared" ref="G425" si="574">+B425/D425-1</f>
        <v>8.3009674862548621E-3</v>
      </c>
      <c r="H425" s="101">
        <f>(B425/(D425*(1-VLOOKUP(A425,FX!A:M,13,0))))-1</f>
        <v>9.4606281890547983E-3</v>
      </c>
      <c r="I425" s="101">
        <f t="shared" si="272"/>
        <v>8.9366837987010506E-3</v>
      </c>
      <c r="J425">
        <v>6672.1849000000002</v>
      </c>
      <c r="K425">
        <v>6622.0438000000004</v>
      </c>
      <c r="L425" s="101">
        <f t="shared" ref="L425" si="575">+K425/J425-1</f>
        <v>-7.5149446173171652E-3</v>
      </c>
      <c r="M425" s="100">
        <f t="shared" ref="M425" si="576">WEEKDAY(A425,2)</f>
        <v>5</v>
      </c>
    </row>
    <row r="426" spans="1:14" x14ac:dyDescent="0.25">
      <c r="A426" s="98">
        <v>42996</v>
      </c>
      <c r="B426">
        <v>37.229999999999997</v>
      </c>
      <c r="C426" s="101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101">
        <f t="shared" ref="G426" si="579">+B426/D426-1</f>
        <v>2.5723533706121238E-3</v>
      </c>
      <c r="H426" s="101">
        <f>(B426/(D426*(1-VLOOKUP(A426,FX!A:M,13,0))))-1</f>
        <v>6.3257581405140595E-3</v>
      </c>
      <c r="I426" s="101">
        <f t="shared" si="272"/>
        <v>6.0449166763494322E-3</v>
      </c>
      <c r="J426">
        <v>6622.0438000000004</v>
      </c>
      <c r="K426">
        <v>6669.4548000000004</v>
      </c>
      <c r="L426" s="101">
        <f t="shared" ref="L426" si="580">+K426/J426-1</f>
        <v>7.1595720946455721E-3</v>
      </c>
      <c r="M426" s="100">
        <f t="shared" ref="M426" si="581">WEEKDAY(A426,2)</f>
        <v>1</v>
      </c>
    </row>
    <row r="427" spans="1:14" x14ac:dyDescent="0.25">
      <c r="A427" s="98">
        <v>42997</v>
      </c>
      <c r="B427">
        <v>36.86</v>
      </c>
      <c r="C427" s="101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101">
        <f t="shared" ref="G427" si="584">+B427/D427-1</f>
        <v>1.065066802331982E-3</v>
      </c>
      <c r="H427" s="101">
        <f>(B427/(D427*(1-VLOOKUP(A427,FX!A:M,13,0))))-1</f>
        <v>2.5515720025526267E-3</v>
      </c>
      <c r="I427" s="101">
        <f t="shared" si="272"/>
        <v>3.1160278129294117E-3</v>
      </c>
      <c r="J427">
        <v>6669.4548000000004</v>
      </c>
      <c r="K427">
        <v>6636.0200999999997</v>
      </c>
      <c r="L427" s="101">
        <f t="shared" ref="L427" si="585">+K427/J427-1</f>
        <v>-5.0131084177975627E-3</v>
      </c>
      <c r="M427" s="100">
        <f t="shared" ref="M427" si="586">WEEKDAY(A427,2)</f>
        <v>2</v>
      </c>
    </row>
    <row r="428" spans="1:14" x14ac:dyDescent="0.25">
      <c r="A428" s="98">
        <v>42998</v>
      </c>
      <c r="B428">
        <v>37.241100000000003</v>
      </c>
      <c r="C428" s="101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101">
        <f t="shared" ref="G428" si="589">+B428/D428-1</f>
        <v>4.938403712228645E-3</v>
      </c>
      <c r="H428" s="101">
        <f>(B428/(D428*(1-VLOOKUP(A428,FX!A:M,13,0))))-1</f>
        <v>5.3925910871630567E-3</v>
      </c>
      <c r="I428" s="101">
        <f t="shared" si="272"/>
        <v>5.1633207196801756E-3</v>
      </c>
      <c r="J428">
        <v>6636.0200999999997</v>
      </c>
      <c r="K428">
        <v>6692.4723999999997</v>
      </c>
      <c r="L428" s="101">
        <f t="shared" ref="L428" si="590">+K428/J428-1</f>
        <v>8.5069513276490039E-3</v>
      </c>
      <c r="M428" s="100">
        <f t="shared" ref="M428" si="591">WEEKDAY(A428,2)</f>
        <v>3</v>
      </c>
    </row>
    <row r="429" spans="1:14" x14ac:dyDescent="0.25">
      <c r="A429" s="98">
        <v>42999</v>
      </c>
      <c r="B429">
        <v>36.86</v>
      </c>
      <c r="C429" s="101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101">
        <f t="shared" ref="G429" si="594">+B429/D429-1</f>
        <v>6.9785317804547109E-3</v>
      </c>
      <c r="H429" s="101">
        <f>(B429/(D429*(1-VLOOKUP(A429,FX!A:M,13,0))))-1</f>
        <v>4.1276433587844608E-3</v>
      </c>
      <c r="I429" s="101">
        <f t="shared" si="272"/>
        <v>4.0860800871695968E-3</v>
      </c>
      <c r="J429">
        <v>6692.4723999999997</v>
      </c>
      <c r="K429">
        <v>6612.0456000000004</v>
      </c>
      <c r="L429" s="101">
        <f t="shared" ref="L429" si="595">+K429/J429-1</f>
        <v>-1.2017501932469532E-2</v>
      </c>
      <c r="M429" s="100">
        <f t="shared" ref="M429" si="596">WEEKDAY(A429,2)</f>
        <v>4</v>
      </c>
    </row>
    <row r="430" spans="1:14" x14ac:dyDescent="0.25">
      <c r="A430" s="98">
        <v>43000</v>
      </c>
      <c r="B430">
        <v>36.51</v>
      </c>
      <c r="C430" s="101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101">
        <f t="shared" ref="G430" si="599">+B430/D430-1</f>
        <v>6.1060006939750444E-4</v>
      </c>
      <c r="H430" s="101">
        <f>(B430/(D430*(1-VLOOKUP(A430,FX!A:M,13,0))))-1</f>
        <v>2.3579352021885214E-3</v>
      </c>
      <c r="I430" s="101">
        <f t="shared" si="272"/>
        <v>2.325306860890608E-3</v>
      </c>
      <c r="J430">
        <v>6612.0456000000004</v>
      </c>
      <c r="K430">
        <v>6572.0096000000003</v>
      </c>
      <c r="L430" s="101">
        <f t="shared" ref="L430" si="600">+K430/J430-1</f>
        <v>-6.0550096629702344E-3</v>
      </c>
      <c r="M430" s="100">
        <f t="shared" ref="M430" si="601">WEEKDAY(A430,2)</f>
        <v>5</v>
      </c>
      <c r="N430" s="50" t="s">
        <v>477</v>
      </c>
    </row>
    <row r="431" spans="1:14" x14ac:dyDescent="0.25">
      <c r="A431" s="98">
        <v>43003</v>
      </c>
      <c r="B431">
        <v>35.700000000000003</v>
      </c>
      <c r="C431" s="101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101">
        <f t="shared" ref="G431" si="604">+B431/D431-1</f>
        <v>-7.5034547692470754E-3</v>
      </c>
      <c r="H431" s="101">
        <f>(B431/(D431*(1-VLOOKUP(A431,FX!A:M,13,0))))-1</f>
        <v>-2.4153910074175E-3</v>
      </c>
      <c r="I431" s="101">
        <f t="shared" si="272"/>
        <v>-2.6149926243795862E-3</v>
      </c>
      <c r="J431">
        <v>6572.0096000000003</v>
      </c>
      <c r="K431">
        <v>6489.8441000000003</v>
      </c>
      <c r="L431" s="101">
        <f t="shared" ref="L431" si="605">+K431/J431-1</f>
        <v>-1.2502340227865782E-2</v>
      </c>
      <c r="M431" s="100">
        <f t="shared" ref="M431" si="606">WEEKDAY(A431,2)</f>
        <v>1</v>
      </c>
    </row>
    <row r="432" spans="1:14" x14ac:dyDescent="0.25">
      <c r="A432" s="98">
        <v>43004</v>
      </c>
      <c r="B432">
        <v>35.950000000000003</v>
      </c>
      <c r="C432" s="101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101">
        <f t="shared" ref="G432" si="609">+B432/D432-1</f>
        <v>-3.858548876811696E-4</v>
      </c>
      <c r="H432" s="101">
        <f>(B432/(D432*(1-VLOOKUP(A432,FX!A:M,13,0))))-1</f>
        <v>1.9453240481257517E-3</v>
      </c>
      <c r="I432" s="101">
        <f t="shared" si="272"/>
        <v>2.9264808858113778E-3</v>
      </c>
      <c r="J432">
        <v>6489.8441000000003</v>
      </c>
      <c r="K432">
        <v>6520.7174999999997</v>
      </c>
      <c r="L432" s="101">
        <f t="shared" ref="L432" si="610">+K432/J432-1</f>
        <v>4.7571866942073271E-3</v>
      </c>
      <c r="M432" s="100">
        <f t="shared" ref="M432" si="611">WEEKDAY(A432,2)</f>
        <v>2</v>
      </c>
      <c r="N432" s="50" t="s">
        <v>485</v>
      </c>
    </row>
    <row r="433" spans="1:14" x14ac:dyDescent="0.25">
      <c r="A433" s="98">
        <v>43005</v>
      </c>
      <c r="B433">
        <v>36.25</v>
      </c>
      <c r="C433" s="101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101">
        <f t="shared" ref="G433" si="614">+B433/D433-1</f>
        <v>1.7065242150418047E-3</v>
      </c>
      <c r="H433" s="101">
        <f>(B433/(D433*(1-VLOOKUP(A433,FX!A:M,13,0))))-1</f>
        <v>3.372431552453925E-3</v>
      </c>
      <c r="I433" s="101">
        <f t="shared" si="272"/>
        <v>2.8106361554036674E-3</v>
      </c>
      <c r="J433">
        <v>6520.7174999999997</v>
      </c>
      <c r="K433">
        <v>6583.1400999999996</v>
      </c>
      <c r="L433" s="101">
        <f t="shared" ref="L433" si="615">+K433/J433-1</f>
        <v>9.5729649382909621E-3</v>
      </c>
      <c r="M433" s="100">
        <f t="shared" ref="M433" si="616">WEEKDAY(A433,2)</f>
        <v>3</v>
      </c>
    </row>
    <row r="434" spans="1:14" x14ac:dyDescent="0.25">
      <c r="A434" s="98">
        <v>43006</v>
      </c>
      <c r="B434">
        <v>36.159999999999997</v>
      </c>
      <c r="C434" s="101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101">
        <f t="shared" ref="G434" si="619">+B434/D434-1</f>
        <v>2.6585992767438338E-3</v>
      </c>
      <c r="H434" s="101">
        <f>(B434/(D434*(1-VLOOKUP(A434,FX!A:M,13,0))))-1</f>
        <v>4.8672408019796443E-3</v>
      </c>
      <c r="I434" s="101">
        <f t="shared" si="272"/>
        <v>5.4806481123601536E-3</v>
      </c>
      <c r="J434">
        <v>6583.1400999999996</v>
      </c>
      <c r="K434">
        <v>6567.7915000000003</v>
      </c>
      <c r="L434" s="101">
        <f t="shared" ref="L434" si="620">+K434/J434-1</f>
        <v>-2.3315013453837352E-3</v>
      </c>
      <c r="M434" s="100">
        <f t="shared" ref="M434" si="621">WEEKDAY(A434,2)</f>
        <v>4</v>
      </c>
    </row>
    <row r="435" spans="1:14" x14ac:dyDescent="0.25">
      <c r="A435" s="98">
        <v>43007</v>
      </c>
      <c r="B435">
        <v>36.435000000000002</v>
      </c>
      <c r="C435" s="101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101">
        <f t="shared" ref="G435" si="624">+B435/D435-1</f>
        <v>7.6857416717799332E-3</v>
      </c>
      <c r="H435" s="101">
        <f>(B435/(D435*(1-VLOOKUP(A435,FX!A:M,13,0))))-1</f>
        <v>7.4094183285293713E-3</v>
      </c>
      <c r="I435" s="101">
        <f t="shared" si="272"/>
        <v>6.2471001524493364E-3</v>
      </c>
      <c r="J435">
        <v>6567.7915000000003</v>
      </c>
      <c r="K435">
        <v>6603.2587000000003</v>
      </c>
      <c r="L435" s="101">
        <f t="shared" ref="L435" si="625">+K435/J435-1</f>
        <v>5.4001714274882762E-3</v>
      </c>
      <c r="M435" s="100">
        <f t="shared" ref="M435" si="626">WEEKDAY(A435,2)</f>
        <v>5</v>
      </c>
    </row>
    <row r="436" spans="1:14" x14ac:dyDescent="0.25">
      <c r="A436" s="98">
        <v>43010</v>
      </c>
      <c r="B436">
        <v>36.51</v>
      </c>
      <c r="C436" s="101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101">
        <f t="shared" ref="G436" si="629">+B436/D436-1</f>
        <v>8.3184198316432756E-3</v>
      </c>
      <c r="H436" s="101">
        <f>(B436/(D436*(1-VLOOKUP(A436,FX!A:M,13,0))))-1</f>
        <v>1.1426548965269401E-2</v>
      </c>
      <c r="I436" s="101">
        <f t="shared" si="272"/>
        <v>1.261118337664624E-2</v>
      </c>
      <c r="J436">
        <v>6603.2587000000003</v>
      </c>
      <c r="K436">
        <v>6603.2587000000003</v>
      </c>
      <c r="L436" s="101">
        <f t="shared" ref="L436" si="630">+K436/J436-1</f>
        <v>0</v>
      </c>
      <c r="M436" s="100">
        <f t="shared" ref="M436" si="631">WEEKDAY(A436,2)</f>
        <v>1</v>
      </c>
    </row>
    <row r="437" spans="1:14" x14ac:dyDescent="0.25">
      <c r="A437" s="98">
        <v>43011</v>
      </c>
      <c r="B437">
        <v>37.159999999999997</v>
      </c>
      <c r="C437" s="101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101">
        <f t="shared" ref="G437" si="634">+B437/D437-1</f>
        <v>3.0639046131913927E-2</v>
      </c>
      <c r="H437" s="101">
        <f>(B437/(D437*(1-VLOOKUP(A437,FX!A:M,13,0))))-1</f>
        <v>2.9469000165812664E-2</v>
      </c>
      <c r="I437" s="101">
        <f t="shared" si="272"/>
        <v>3.0261862844310095E-2</v>
      </c>
      <c r="J437">
        <v>6603.2587000000003</v>
      </c>
      <c r="K437">
        <v>6603.2587000000003</v>
      </c>
      <c r="L437" s="101">
        <f t="shared" ref="L437" si="635">+K437/J437-1</f>
        <v>0</v>
      </c>
      <c r="M437" s="100">
        <f t="shared" ref="M437" si="636">WEEKDAY(A437,2)</f>
        <v>2</v>
      </c>
    </row>
    <row r="438" spans="1:14" x14ac:dyDescent="0.25">
      <c r="A438" s="98">
        <v>43012</v>
      </c>
      <c r="B438">
        <v>37.31</v>
      </c>
      <c r="C438" s="101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101">
        <f t="shared" ref="G438" si="639">+B438/D438-1</f>
        <v>3.4420616327266229E-2</v>
      </c>
      <c r="H438" s="101">
        <f>(B438/(D438*(1-VLOOKUP(A438,FX!A:M,13,0))))-1</f>
        <v>3.1756329970812347E-2</v>
      </c>
      <c r="I438" s="101">
        <f t="shared" si="272"/>
        <v>3.1227024726231623E-2</v>
      </c>
      <c r="J438">
        <v>6603.2587000000003</v>
      </c>
      <c r="K438">
        <v>6603.2587000000003</v>
      </c>
      <c r="L438" s="101">
        <f t="shared" ref="L438" si="640">+K438/J438-1</f>
        <v>0</v>
      </c>
      <c r="M438" s="100">
        <f t="shared" ref="M438" si="641">WEEKDAY(A438,2)</f>
        <v>3</v>
      </c>
      <c r="N438" s="50" t="s">
        <v>496</v>
      </c>
    </row>
    <row r="439" spans="1:14" x14ac:dyDescent="0.25">
      <c r="A439" s="98">
        <v>43013</v>
      </c>
      <c r="B439">
        <v>37.4</v>
      </c>
      <c r="C439" s="101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101">
        <f t="shared" ref="G439" si="644">+B439/D439-1</f>
        <v>3.3714573164327355E-2</v>
      </c>
      <c r="H439" s="101">
        <f>(B439/(D439*(1-VLOOKUP(A439,FX!A:M,13,0))))-1</f>
        <v>3.4562315648884789E-2</v>
      </c>
      <c r="I439" s="101">
        <f t="shared" si="272"/>
        <v>3.4562315648884789E-2</v>
      </c>
      <c r="J439">
        <v>6603.2587000000003</v>
      </c>
      <c r="K439">
        <v>6603.2587000000003</v>
      </c>
      <c r="L439" s="101">
        <f t="shared" ref="L439" si="645">+K439/J439-1</f>
        <v>0</v>
      </c>
      <c r="M439" s="100">
        <f t="shared" ref="M439" si="646">WEEKDAY(A439,2)</f>
        <v>4</v>
      </c>
    </row>
    <row r="440" spans="1:14" x14ac:dyDescent="0.25">
      <c r="A440" s="98">
        <v>43014</v>
      </c>
      <c r="B440">
        <v>37.354999999999997</v>
      </c>
      <c r="C440" s="101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101">
        <f t="shared" ref="G440" si="649">+B440/D440-1</f>
        <v>3.3317521418825935E-2</v>
      </c>
      <c r="H440" s="101">
        <f>(B440/(D440*(1-VLOOKUP(A440,FX!A:M,13,0))))-1</f>
        <v>3.2943320314260394E-2</v>
      </c>
      <c r="I440" s="101">
        <f t="shared" si="272"/>
        <v>3.2924735167001673E-2</v>
      </c>
      <c r="J440">
        <v>6603.2587000000003</v>
      </c>
      <c r="K440">
        <v>6603.2587000000003</v>
      </c>
      <c r="L440" s="101">
        <f t="shared" ref="L440" si="650">+K440/J440-1</f>
        <v>0</v>
      </c>
      <c r="M440" s="100">
        <f t="shared" ref="M440" si="651">WEEKDAY(A440,2)</f>
        <v>5</v>
      </c>
    </row>
    <row r="441" spans="1:14" x14ac:dyDescent="0.25">
      <c r="A441" s="98">
        <v>43017</v>
      </c>
      <c r="B441">
        <v>36.909999999999997</v>
      </c>
      <c r="C441" s="101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101">
        <f t="shared" ref="G441" si="654">+B441/D441-1</f>
        <v>9.1407707264079541E-3</v>
      </c>
      <c r="H441" s="101">
        <f>(B441/(D441*(1-VLOOKUP(A441,FX!A:M,13,0))))-1</f>
        <v>3.7267889461338743E-3</v>
      </c>
      <c r="I441" s="101">
        <f t="shared" si="272"/>
        <v>3.174499635802297E-3</v>
      </c>
      <c r="J441">
        <v>6603.2587000000003</v>
      </c>
      <c r="K441">
        <v>6678.3710000000001</v>
      </c>
      <c r="L441" s="101">
        <f t="shared" ref="L441" si="655">+K441/J441-1</f>
        <v>1.1375035177707105E-2</v>
      </c>
      <c r="M441" s="100">
        <f t="shared" ref="M441" si="656">WEEKDAY(A441,2)</f>
        <v>1</v>
      </c>
    </row>
    <row r="442" spans="1:14" x14ac:dyDescent="0.25">
      <c r="A442" s="98">
        <v>43018</v>
      </c>
      <c r="B442">
        <v>37.39</v>
      </c>
      <c r="C442" s="101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101">
        <f t="shared" ref="G442" si="659">+B442/D442-1</f>
        <v>1.2111818686694864E-2</v>
      </c>
      <c r="H442" s="101">
        <f>(B442/(D442*(1-VLOOKUP(A442,FX!A:M,13,0))))-1</f>
        <v>4.6505590774417183E-3</v>
      </c>
      <c r="I442" s="101">
        <f t="shared" si="272"/>
        <v>4.5674368619021966E-3</v>
      </c>
      <c r="J442">
        <v>6678.3710000000001</v>
      </c>
      <c r="K442">
        <v>6705.4812000000002</v>
      </c>
      <c r="L442" s="101">
        <f t="shared" ref="L442" si="660">+K442/J442-1</f>
        <v>4.059403108931825E-3</v>
      </c>
      <c r="M442" s="100">
        <f t="shared" ref="M442" si="661">WEEKDAY(A442,2)</f>
        <v>2</v>
      </c>
    </row>
    <row r="443" spans="1:14" x14ac:dyDescent="0.25">
      <c r="A443" s="98">
        <v>43019</v>
      </c>
      <c r="B443">
        <v>37.11</v>
      </c>
      <c r="C443" s="101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101">
        <f t="shared" ref="G443" si="664">+B443/D443-1</f>
        <v>2.8792179146250874E-3</v>
      </c>
      <c r="H443" s="101">
        <f>(B443/(D443*(1-VLOOKUP(A443,FX!A:M,13,0))))-1</f>
        <v>3.9924284736796434E-3</v>
      </c>
      <c r="I443" s="101">
        <f t="shared" si="272"/>
        <v>3.7434138636140979E-3</v>
      </c>
      <c r="J443">
        <v>6705.4812000000002</v>
      </c>
      <c r="K443">
        <v>6666.4696000000004</v>
      </c>
      <c r="L443" s="101">
        <f t="shared" ref="L443" si="665">+K443/J443-1</f>
        <v>-5.8178673291933158E-3</v>
      </c>
      <c r="M443" s="100">
        <f t="shared" ref="M443" si="666">WEEKDAY(A443,2)</f>
        <v>3</v>
      </c>
    </row>
    <row r="444" spans="1:14" x14ac:dyDescent="0.25">
      <c r="A444" s="98">
        <v>43020</v>
      </c>
      <c r="B444">
        <v>36.97</v>
      </c>
      <c r="C444" s="101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101">
        <f t="shared" ref="G444" si="669">+B444/D444-1</f>
        <v>1.0640181653105429E-3</v>
      </c>
      <c r="H444" s="101">
        <f>(B444/(D444*(1-VLOOKUP(A444,FX!A:M,13,0))))-1</f>
        <v>1.7441724202491571E-3</v>
      </c>
      <c r="I444" s="101">
        <f t="shared" si="272"/>
        <v>1.6255757247358726E-3</v>
      </c>
      <c r="J444">
        <v>6666.4696000000004</v>
      </c>
      <c r="K444">
        <v>6659.0956999999999</v>
      </c>
      <c r="L444" s="101">
        <f t="shared" ref="L444" si="670">+K444/J444-1</f>
        <v>-1.106117696839215E-3</v>
      </c>
      <c r="M444" s="100">
        <f t="shared" ref="M444" si="671">WEEKDAY(A444,2)</f>
        <v>4</v>
      </c>
    </row>
    <row r="445" spans="1:14" x14ac:dyDescent="0.25">
      <c r="A445" s="98">
        <v>43021</v>
      </c>
      <c r="B445">
        <v>37.380000000000003</v>
      </c>
      <c r="C445" s="101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101">
        <f t="shared" ref="G445" si="674">+B445/D445-1</f>
        <v>5.0777026054054097E-3</v>
      </c>
      <c r="H445" s="101">
        <f>(B445/(D445*(1-VLOOKUP(A445,FX!A:M,13,0))))-1</f>
        <v>3.4579572904669398E-3</v>
      </c>
      <c r="I445" s="101">
        <f t="shared" si="272"/>
        <v>3.7081888947663177E-3</v>
      </c>
      <c r="J445">
        <v>6659.0956999999999</v>
      </c>
      <c r="K445">
        <v>6709.82</v>
      </c>
      <c r="L445" s="101">
        <f t="shared" ref="L445" si="675">+K445/J445-1</f>
        <v>7.6172955435975798E-3</v>
      </c>
      <c r="M445" s="100">
        <f t="shared" ref="M445" si="676">WEEKDAY(A445,2)</f>
        <v>5</v>
      </c>
      <c r="N445" s="50" t="s">
        <v>527</v>
      </c>
    </row>
    <row r="446" spans="1:14" x14ac:dyDescent="0.25">
      <c r="A446" s="98">
        <v>43024</v>
      </c>
    </row>
    <row r="447" spans="1:14" x14ac:dyDescent="0.25">
      <c r="A447" s="98">
        <v>43025</v>
      </c>
    </row>
    <row r="448" spans="1:14" x14ac:dyDescent="0.25">
      <c r="A448" s="98">
        <v>43026</v>
      </c>
    </row>
    <row r="449" spans="1:1" x14ac:dyDescent="0.25">
      <c r="A449" s="98">
        <v>43027</v>
      </c>
    </row>
    <row r="450" spans="1:1" x14ac:dyDescent="0.25">
      <c r="A450" s="98">
        <v>43028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5" sqref="A55"/>
    </sheetView>
  </sheetViews>
  <sheetFormatPr defaultColWidth="9" defaultRowHeight="16.5" x14ac:dyDescent="0.25"/>
  <cols>
    <col min="1" max="1" width="2.36328125" style="2" customWidth="1" collapsed="1"/>
    <col min="2" max="2" width="11.6328125" style="2" bestFit="1" customWidth="1" collapsed="1"/>
    <col min="3" max="3" width="9" style="2" collapsed="1"/>
    <col min="4" max="4" width="10.6328125" style="2" bestFit="1" customWidth="1" collapsed="1"/>
    <col min="5" max="5" width="9.08984375" style="2" customWidth="1" collapsed="1"/>
    <col min="6" max="6" width="9" style="2" collapsed="1"/>
    <col min="7" max="7" width="3" style="2" customWidth="1" collapsed="1"/>
    <col min="8" max="8" width="9.1796875" style="2" bestFit="1" customWidth="1" collapsed="1"/>
    <col min="9" max="10" width="10.6328125" style="2" bestFit="1" customWidth="1" collapsed="1"/>
    <col min="11" max="11" width="9" style="2" collapsed="1"/>
    <col min="12" max="12" width="10.6328125" style="2" bestFit="1" customWidth="1" collapsed="1"/>
    <col min="13" max="13" width="0.90625" style="2" customWidth="1" collapsed="1"/>
    <col min="14" max="14" width="9.1796875" style="2" bestFit="1" customWidth="1" collapsed="1"/>
    <col min="15" max="15" width="9.08984375" style="2" bestFit="1" customWidth="1" collapsed="1"/>
    <col min="16" max="18" width="9" style="2" collapsed="1"/>
    <col min="19" max="19" width="1.36328125" style="2" customWidth="1" collapsed="1"/>
    <col min="20" max="20" width="9.1796875" style="2" bestFit="1" customWidth="1" collapsed="1"/>
    <col min="21" max="24" width="6.90625" style="2" customWidth="1" collapsed="1"/>
    <col min="25" max="25" width="3" style="2" customWidth="1" collapsed="1"/>
    <col min="26" max="26" width="11.6328125" style="2" bestFit="1" customWidth="1" collapsed="1"/>
    <col min="27" max="27" width="9.08984375" style="2" bestFit="1" customWidth="1" collapsed="1"/>
    <col min="28" max="28" width="11.6328125" style="2" bestFit="1" customWidth="1" collapsed="1"/>
    <col min="29" max="29" width="7.81640625" style="2" customWidth="1" collapsed="1"/>
    <col min="30" max="30" width="10.453125" style="2" bestFit="1" customWidth="1" collapsed="1"/>
    <col min="31" max="31" width="9.6328125" style="2" customWidth="1" collapsed="1"/>
    <col min="32" max="32" width="7.81640625" style="2" customWidth="1" collapsed="1"/>
    <col min="33" max="33" width="10.453125" style="2" bestFit="1" customWidth="1" collapsed="1"/>
    <col min="34" max="34" width="11.1796875" style="2" customWidth="1" collapsed="1"/>
    <col min="35" max="35" width="13.08984375" style="2" customWidth="1" collapsed="1"/>
    <col min="36" max="36" width="13.08984375" style="19" customWidth="1" collapsed="1"/>
    <col min="37" max="38" width="12.08984375" style="2" customWidth="1" collapsed="1"/>
    <col min="39" max="39" width="9" style="2" customWidth="1" collapsed="1"/>
    <col min="40" max="40" width="9.81640625" style="2" customWidth="1" collapsed="1"/>
    <col min="41" max="41" width="1.453125" style="2" customWidth="1" collapsed="1"/>
    <col min="42" max="42" width="9.1796875" style="2" bestFit="1" customWidth="1" collapsed="1"/>
    <col min="43" max="43" width="9" style="2" collapsed="1"/>
    <col min="44" max="44" width="9.08984375" style="2" bestFit="1" customWidth="1" collapsed="1"/>
    <col min="45" max="45" width="9.08984375" style="2" customWidth="1" collapsed="1"/>
    <col min="46" max="47" width="9.453125" style="2" bestFit="1" customWidth="1" collapsed="1"/>
    <col min="48" max="48" width="9" style="2" collapsed="1"/>
    <col min="49" max="49" width="9.1796875" style="2" bestFit="1" customWidth="1" collapsed="1"/>
    <col min="50" max="50" width="9" style="2" collapsed="1"/>
    <col min="51" max="51" width="9.08984375" style="2" bestFit="1" customWidth="1" collapsed="1"/>
    <col min="52" max="52" width="9.08984375" style="2" customWidth="1" collapsed="1"/>
    <col min="53" max="54" width="9.453125" style="2" bestFit="1" customWidth="1" collapsed="1"/>
    <col min="55" max="55" width="9" style="2" collapsed="1"/>
    <col min="56" max="56" width="9.1796875" style="2" bestFit="1" customWidth="1" collapsed="1"/>
    <col min="57" max="57" width="9" style="2" collapsed="1"/>
    <col min="58" max="58" width="9.08984375" style="2" bestFit="1" customWidth="1" collapsed="1"/>
    <col min="59" max="59" width="9.08984375" style="2" customWidth="1" collapsed="1"/>
    <col min="60" max="61" width="9.453125" style="2" bestFit="1" customWidth="1" collapsed="1"/>
    <col min="62" max="62" width="9" style="2" collapsed="1"/>
    <col min="63" max="63" width="9.1796875" style="2" bestFit="1" customWidth="1" collapsed="1"/>
    <col min="64" max="64" width="9" style="2" collapsed="1"/>
    <col min="65" max="65" width="9.08984375" style="2" bestFit="1" customWidth="1" collapsed="1"/>
    <col min="66" max="66" width="9.08984375" style="2" customWidth="1" collapsed="1"/>
    <col min="67" max="68" width="9.453125" style="2" bestFit="1" customWidth="1" collapsed="1"/>
    <col min="69" max="16384" width="9" style="2" collapsed="1"/>
  </cols>
  <sheetData>
    <row r="1" spans="2:68" x14ac:dyDescent="0.25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 x14ac:dyDescent="0.25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 x14ac:dyDescent="0.25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" thickBot="1" x14ac:dyDescent="0.3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 x14ac:dyDescent="0.25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" thickBot="1" x14ac:dyDescent="0.3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 x14ac:dyDescent="0.25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" thickBot="1" x14ac:dyDescent="0.3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 x14ac:dyDescent="0.25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" thickBot="1" x14ac:dyDescent="0.3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 x14ac:dyDescent="0.25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" thickBot="1" x14ac:dyDescent="0.3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 x14ac:dyDescent="0.25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 x14ac:dyDescent="0.3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 x14ac:dyDescent="0.25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 x14ac:dyDescent="0.3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 x14ac:dyDescent="0.25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 x14ac:dyDescent="0.3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 x14ac:dyDescent="0.25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 x14ac:dyDescent="0.3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 x14ac:dyDescent="0.25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 x14ac:dyDescent="0.3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 x14ac:dyDescent="0.25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 x14ac:dyDescent="0.3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 x14ac:dyDescent="0.25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" thickBot="1" x14ac:dyDescent="0.3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 x14ac:dyDescent="0.25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" thickBot="1" x14ac:dyDescent="0.3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 x14ac:dyDescent="0.25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" thickBot="1" x14ac:dyDescent="0.3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 x14ac:dyDescent="0.25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" thickBot="1" x14ac:dyDescent="0.3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 x14ac:dyDescent="0.25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" thickBot="1" x14ac:dyDescent="0.3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 x14ac:dyDescent="0.25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" thickBot="1" x14ac:dyDescent="0.3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 x14ac:dyDescent="0.25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" thickBot="1" x14ac:dyDescent="0.3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 x14ac:dyDescent="0.25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" thickBot="1" x14ac:dyDescent="0.3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 x14ac:dyDescent="0.25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" thickBot="1" x14ac:dyDescent="0.3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 x14ac:dyDescent="0.25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" thickBot="1" x14ac:dyDescent="0.3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 x14ac:dyDescent="0.25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" thickBot="1" x14ac:dyDescent="0.3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 x14ac:dyDescent="0.25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" thickBot="1" x14ac:dyDescent="0.3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 x14ac:dyDescent="0.25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" thickBot="1" x14ac:dyDescent="0.3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 x14ac:dyDescent="0.25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" thickBot="1" x14ac:dyDescent="0.3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 x14ac:dyDescent="0.25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" thickBot="1" x14ac:dyDescent="0.3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 x14ac:dyDescent="0.25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" thickBot="1" x14ac:dyDescent="0.3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 x14ac:dyDescent="0.25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" thickBot="1" x14ac:dyDescent="0.3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 x14ac:dyDescent="0.25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 x14ac:dyDescent="0.3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 x14ac:dyDescent="0.25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" thickBot="1" x14ac:dyDescent="0.3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 x14ac:dyDescent="0.25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" thickBot="1" x14ac:dyDescent="0.3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 x14ac:dyDescent="0.25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" thickBot="1" x14ac:dyDescent="0.3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 x14ac:dyDescent="0.25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" thickBot="1" x14ac:dyDescent="0.3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 x14ac:dyDescent="0.25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 x14ac:dyDescent="0.25">
      <c r="B70" s="24"/>
    </row>
    <row r="71" spans="2:68" x14ac:dyDescent="0.25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4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FX</vt:lpstr>
      <vt:lpstr>Shcomp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Windows User</cp:lastModifiedBy>
  <dcterms:created xsi:type="dcterms:W3CDTF">2015-10-13T22:00:26Z</dcterms:created>
  <dcterms:modified xsi:type="dcterms:W3CDTF">2017-10-14T22:28:09Z</dcterms:modified>
</cp:coreProperties>
</file>