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3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412" i="20" l="1"/>
  <c r="T412" i="20"/>
  <c r="U412" i="20"/>
  <c r="W412" i="20" s="1"/>
  <c r="V412" i="20"/>
  <c r="Y412" i="20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AT412" i="20"/>
  <c r="AU412" i="20"/>
  <c r="AW412" i="20"/>
  <c r="AY412" i="20"/>
  <c r="AZ412" i="20"/>
  <c r="BA412" i="20"/>
  <c r="BB412" i="20"/>
  <c r="BC412" i="20"/>
  <c r="BD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AV412" i="20" l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1" i="20"/>
  <c r="U411" i="20"/>
  <c r="X411" i="20" s="1"/>
  <c r="V411" i="20"/>
  <c r="Y411" i="20"/>
  <c r="AA411" i="20"/>
  <c r="AC411" i="20"/>
  <c r="AE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AT411" i="20"/>
  <c r="AU411" i="20"/>
  <c r="AW411" i="20"/>
  <c r="AY411" i="20"/>
  <c r="AZ411" i="20"/>
  <c r="BA411" i="20"/>
  <c r="BB411" i="20"/>
  <c r="BC411" i="20"/>
  <c r="BD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W411" i="20" l="1"/>
  <c r="AX411" i="20"/>
  <c r="AD411" i="20"/>
  <c r="Z411" i="20"/>
  <c r="AV411" i="20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0" i="20"/>
  <c r="U410" i="20"/>
  <c r="W410" i="20" s="1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AT410" i="20"/>
  <c r="AU410" i="20"/>
  <c r="AW410" i="20"/>
  <c r="AY410" i="20"/>
  <c r="AZ410" i="20"/>
  <c r="BA410" i="20"/>
  <c r="BB410" i="20"/>
  <c r="BC410" i="20"/>
  <c r="BD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AX410" i="20" l="1"/>
  <c r="AD410" i="20"/>
  <c r="Z410" i="20"/>
  <c r="AV410" i="20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D409" i="20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09" i="20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AT409" i="20"/>
  <c r="AU409" i="20"/>
  <c r="AW409" i="20"/>
  <c r="AY409" i="20"/>
  <c r="AZ409" i="20"/>
  <c r="BA409" i="20"/>
  <c r="BB409" i="20"/>
  <c r="BC409" i="20"/>
  <c r="I503" i="10"/>
  <c r="I502" i="9"/>
  <c r="I502" i="11"/>
  <c r="I502" i="12"/>
  <c r="AE409" i="20" l="1"/>
  <c r="AC409" i="20"/>
  <c r="AV409" i="20"/>
  <c r="W409" i="20"/>
  <c r="AX409" i="20"/>
  <c r="AD409" i="20"/>
  <c r="Z409" i="20"/>
  <c r="AB409" i="20"/>
  <c r="S408" i="20"/>
  <c r="T408" i="20"/>
  <c r="U408" i="20"/>
  <c r="W408" i="20" s="1"/>
  <c r="V408" i="20"/>
  <c r="Y408" i="20"/>
  <c r="AA408" i="20"/>
  <c r="AC408" i="20"/>
  <c r="AE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AT408" i="20"/>
  <c r="AU408" i="20"/>
  <c r="AW408" i="20"/>
  <c r="AY408" i="20"/>
  <c r="AZ408" i="20"/>
  <c r="BA408" i="20"/>
  <c r="BB408" i="20"/>
  <c r="BC408" i="20"/>
  <c r="BD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X408" i="20" l="1"/>
  <c r="AX408" i="20"/>
  <c r="AD408" i="20"/>
  <c r="Z408" i="20"/>
  <c r="AV408" i="20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7" i="20"/>
  <c r="U407" i="20"/>
  <c r="X407" i="20" s="1"/>
  <c r="V407" i="20"/>
  <c r="Y407" i="20"/>
  <c r="AA407" i="20"/>
  <c r="AC407" i="20"/>
  <c r="AE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AT407" i="20"/>
  <c r="AU407" i="20"/>
  <c r="AW407" i="20"/>
  <c r="AY407" i="20"/>
  <c r="AZ407" i="20"/>
  <c r="BA407" i="20"/>
  <c r="BB407" i="20"/>
  <c r="BC407" i="20"/>
  <c r="BD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B407" i="20" l="1"/>
  <c r="W407" i="20"/>
  <c r="AX407" i="20"/>
  <c r="AD407" i="20"/>
  <c r="Z407" i="20"/>
  <c r="AV407" i="20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U406" i="20"/>
  <c r="W406" i="20" s="1"/>
  <c r="V406" i="20"/>
  <c r="Y406" i="20"/>
  <c r="AA406" i="20"/>
  <c r="AC406" i="20"/>
  <c r="AE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V406" i="20" l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V404" i="20"/>
  <c r="W404" i="20" s="1"/>
  <c r="X404" i="20"/>
  <c r="Z404" i="20"/>
  <c r="AA404" i="20"/>
  <c r="AB404" i="20"/>
  <c r="AD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AX404" i="20" l="1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A1" i="27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W402" i="20" s="1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BD403" i="20" l="1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V400" i="20"/>
  <c r="BA401" i="20" s="1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BB401" i="20" l="1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V399" i="20"/>
  <c r="Y399" i="20" s="1"/>
  <c r="W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BB400" i="20" l="1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V397" i="20"/>
  <c r="BA398" i="20" s="1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BD398" i="20" l="1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BB394" i="20" l="1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V392" i="20"/>
  <c r="Y392" i="20" s="1"/>
  <c r="X392" i="20"/>
  <c r="AA392" i="20"/>
  <c r="AB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V392" i="20"/>
  <c r="BA393" i="20" s="1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C392" i="20" l="1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Y387" i="20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BD388" i="20" l="1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BB387" i="20" l="1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A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/>
  <c r="AA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X381" i="20" l="1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/>
  <c r="AA364" i="20"/>
  <c r="AC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V364" i="20" l="1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 s="1"/>
  <c r="X363" i="20"/>
  <c r="AA363" i="20"/>
  <c r="AB363" i="20"/>
  <c r="AD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C363" i="20" l="1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V356" i="20"/>
  <c r="AC356" i="20" s="1"/>
  <c r="W356" i="20"/>
  <c r="X356" i="20"/>
  <c r="AA356" i="20"/>
  <c r="AB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E356" i="20" l="1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B349" i="20" l="1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X346" i="20" l="1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V335" i="20" l="1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AV330" i="20" l="1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W322" i="20" s="1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AX322" i="20" l="1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V316" i="20"/>
  <c r="AV316" i="20" s="1"/>
  <c r="BA317" i="20" s="1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X316" i="20" l="1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W314" i="20" l="1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Y301" i="20" l="1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B295" i="20" l="1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AV293" i="20" s="1"/>
  <c r="BA294" i="20" s="1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D293" i="20" l="1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V291" i="20" l="1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V290" i="20" l="1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X282" i="20" l="1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V275" i="20" l="1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B273" i="20" l="1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W265" i="20" s="1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BJ269" i="20" l="1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 s="1"/>
  <c r="AA258" i="20"/>
  <c r="AB258" i="20"/>
  <c r="AC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AE258" i="20" l="1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D253" i="20" l="1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Z251" i="20" l="1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AV247" i="20" s="1"/>
  <c r="BA248" i="20" s="1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W241" i="20" l="1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J204" i="20" s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<sst xmlns="http://schemas.openxmlformats.org/spreadsheetml/2006/main" count="750" uniqueCount="654">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</sst>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142875</xdr:rowOff>
        </xdr:from>
        <xdr:to>
          <xdr:col>6</xdr:col>
          <xdr:colOff>28575</xdr:colOff>
          <xdr:row>11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D24" sqref="D24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x14ac:dyDescent="0.15">
      <c r="A1" s="1">
        <f>D12</f>
        <v>43110</v>
      </c>
    </row>
    <row r="2" spans="1:16" x14ac:dyDescent="0.15">
      <c r="A2" s="39" t="s">
        <v>642</v>
      </c>
      <c r="B2" s="39">
        <v>6.5331400000000004</v>
      </c>
      <c r="C2" s="90">
        <v>43110</v>
      </c>
      <c r="D2" s="39">
        <v>13</v>
      </c>
    </row>
    <row r="3" spans="1:16" x14ac:dyDescent="0.15">
      <c r="A3" s="39" t="s">
        <v>643</v>
      </c>
      <c r="B3" s="39">
        <v>6.5228700000000002</v>
      </c>
      <c r="C3" s="90">
        <v>43110</v>
      </c>
      <c r="D3" s="39">
        <v>16</v>
      </c>
      <c r="J3" s="83"/>
      <c r="K3" s="84"/>
      <c r="L3" s="85"/>
    </row>
    <row r="4" spans="1:16" x14ac:dyDescent="0.15">
      <c r="A4" s="39" t="s">
        <v>644</v>
      </c>
      <c r="B4" s="39">
        <v>6.5229400000000002</v>
      </c>
      <c r="C4" s="90">
        <v>43111</v>
      </c>
      <c r="D4" s="39">
        <v>4</v>
      </c>
      <c r="J4" s="68"/>
      <c r="K4" s="69"/>
      <c r="L4" s="70"/>
    </row>
    <row r="5" spans="1:16" x14ac:dyDescent="0.15">
      <c r="A5" s="39" t="s">
        <v>348</v>
      </c>
      <c r="B5" s="39">
        <v>4207.8100000000004</v>
      </c>
      <c r="C5" s="39">
        <v>4189.3</v>
      </c>
      <c r="D5" s="93">
        <v>4.4000000000000003E-3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522</v>
      </c>
      <c r="B6" s="39">
        <v>3421.83</v>
      </c>
      <c r="C6" s="39">
        <v>3413.9</v>
      </c>
      <c r="D6" s="93">
        <v>2.3E-3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523</v>
      </c>
      <c r="B7" s="39">
        <v>1791.08</v>
      </c>
      <c r="C7" s="39">
        <v>1803.59</v>
      </c>
      <c r="D7" s="93">
        <v>-6.8999999999999999E-3</v>
      </c>
      <c r="H7" s="88"/>
      <c r="J7" s="71"/>
      <c r="K7" s="72"/>
      <c r="L7" s="73"/>
      <c r="M7" s="74"/>
    </row>
    <row r="8" spans="1:16" x14ac:dyDescent="0.15">
      <c r="A8" s="39" t="s">
        <v>524</v>
      </c>
      <c r="B8" s="39">
        <v>11437.08</v>
      </c>
      <c r="C8" s="39">
        <v>11447.09</v>
      </c>
      <c r="D8" s="93">
        <v>-8.9999999999999998E-4</v>
      </c>
      <c r="J8" s="75"/>
      <c r="K8" s="76"/>
      <c r="L8" s="77"/>
      <c r="M8" s="78"/>
    </row>
    <row r="9" spans="1:16" x14ac:dyDescent="0.15">
      <c r="A9" s="39" t="s">
        <v>525</v>
      </c>
      <c r="B9" s="39">
        <v>6405.94</v>
      </c>
      <c r="C9" s="39">
        <v>6445.75</v>
      </c>
      <c r="D9" s="93">
        <v>-6.1999999999999998E-3</v>
      </c>
      <c r="J9" s="79"/>
      <c r="K9" s="80"/>
      <c r="L9" s="81"/>
      <c r="M9" s="82"/>
    </row>
    <row r="10" spans="1:16" x14ac:dyDescent="0.15">
      <c r="A10" s="39" t="s">
        <v>526</v>
      </c>
      <c r="B10" s="39">
        <v>2995.56</v>
      </c>
      <c r="C10" s="39">
        <v>2969.32</v>
      </c>
      <c r="D10" s="93">
        <v>8.8000000000000005E-3</v>
      </c>
    </row>
    <row r="11" spans="1:16" x14ac:dyDescent="0.15">
      <c r="A11" s="39" t="s">
        <v>527</v>
      </c>
      <c r="B11" s="39">
        <v>15.84</v>
      </c>
      <c r="C11" s="39">
        <v>15.724</v>
      </c>
      <c r="D11" s="90">
        <v>43109</v>
      </c>
    </row>
    <row r="12" spans="1:16" x14ac:dyDescent="0.15">
      <c r="A12" s="39" t="s">
        <v>528</v>
      </c>
      <c r="B12" s="39">
        <v>16.3</v>
      </c>
      <c r="C12" s="39">
        <v>16.341799999999999</v>
      </c>
      <c r="D12" s="90">
        <v>43110</v>
      </c>
      <c r="J12" s="53"/>
      <c r="K12" s="56"/>
      <c r="L12" s="59"/>
      <c r="M12" s="62"/>
      <c r="N12" s="65"/>
    </row>
    <row r="13" spans="1:16" x14ac:dyDescent="0.15">
      <c r="A13" s="39" t="s">
        <v>529</v>
      </c>
      <c r="B13" s="39">
        <v>7.72</v>
      </c>
      <c r="C13" s="39">
        <v>7.75</v>
      </c>
      <c r="D13" s="90">
        <v>43110</v>
      </c>
      <c r="J13" s="54"/>
      <c r="K13" s="57"/>
      <c r="L13" s="60"/>
      <c r="M13" s="63"/>
      <c r="N13" s="66"/>
    </row>
    <row r="14" spans="1:16" x14ac:dyDescent="0.15">
      <c r="A14" s="39" t="s">
        <v>530</v>
      </c>
      <c r="B14" s="39">
        <v>51.5</v>
      </c>
      <c r="C14" s="39">
        <v>51.41</v>
      </c>
      <c r="D14" s="90">
        <v>43110</v>
      </c>
      <c r="J14" s="55"/>
      <c r="K14" s="58"/>
      <c r="L14" s="61"/>
      <c r="M14" s="64"/>
      <c r="N14" s="67"/>
    </row>
    <row r="15" spans="1:16" x14ac:dyDescent="0.15">
      <c r="A15" s="39" t="s">
        <v>531</v>
      </c>
      <c r="B15" s="39">
        <v>48.62</v>
      </c>
      <c r="C15" s="39">
        <v>48.62</v>
      </c>
      <c r="D15" s="90">
        <v>43109</v>
      </c>
    </row>
    <row r="16" spans="1:16" x14ac:dyDescent="0.15">
      <c r="A16" s="39" t="s">
        <v>532</v>
      </c>
      <c r="B16" s="39">
        <v>35.39</v>
      </c>
      <c r="C16" s="39">
        <v>35.762999999999998</v>
      </c>
      <c r="D16" s="90">
        <v>43109</v>
      </c>
    </row>
    <row r="17" spans="1:16" x14ac:dyDescent="0.15">
      <c r="A17" s="39" t="s">
        <v>533</v>
      </c>
      <c r="B17" s="39">
        <v>32.32</v>
      </c>
      <c r="C17" s="39">
        <v>32.084099999999999</v>
      </c>
      <c r="D17" s="90">
        <v>43109</v>
      </c>
    </row>
    <row r="18" spans="1:16" x14ac:dyDescent="0.15">
      <c r="A18" s="39" t="s">
        <v>534</v>
      </c>
      <c r="B18" s="39">
        <v>35.755000000000003</v>
      </c>
      <c r="C18" s="39">
        <v>35.8979</v>
      </c>
      <c r="D18" s="90">
        <v>43109</v>
      </c>
    </row>
    <row r="19" spans="1:16" x14ac:dyDescent="0.15">
      <c r="A19" s="39" t="s">
        <v>535</v>
      </c>
      <c r="B19" s="39">
        <v>13927.97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15">
      <c r="A20" s="39" t="s">
        <v>536</v>
      </c>
      <c r="B20" s="39">
        <v>21962.21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537</v>
      </c>
      <c r="B21" s="39">
        <v>6.5206999999999997</v>
      </c>
      <c r="C21" s="90">
        <v>43110</v>
      </c>
      <c r="D21" s="91">
        <v>0.82594907407407403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1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15">
      <c r="A23" s="39">
        <v>3414.11</v>
      </c>
      <c r="B23" s="39">
        <v>3415.17</v>
      </c>
      <c r="C23" s="39">
        <v>3421.64</v>
      </c>
      <c r="D23" s="39">
        <v>3423.05</v>
      </c>
      <c r="E23" s="39">
        <v>3425.84</v>
      </c>
      <c r="F23" s="39">
        <v>3430.11</v>
      </c>
      <c r="G23" s="39">
        <v>3414.11</v>
      </c>
      <c r="H23" s="39">
        <v>1054</v>
      </c>
      <c r="I23" s="39">
        <v>930</v>
      </c>
      <c r="J23" s="39">
        <v>3425.85</v>
      </c>
      <c r="K23" s="39">
        <v>3416.93</v>
      </c>
      <c r="L23" s="39">
        <v>3421.83</v>
      </c>
      <c r="M23" s="39">
        <v>3426.47</v>
      </c>
      <c r="N23" s="39">
        <v>3398.84</v>
      </c>
      <c r="O23" s="39">
        <v>1300</v>
      </c>
      <c r="P23" s="39">
        <v>1359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142875</xdr:rowOff>
                  </from>
                  <to>
                    <xdr:col>6</xdr:col>
                    <xdr:colOff>28575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14"/>
  <sheetViews>
    <sheetView zoomScale="115" zoomScaleNormal="115" workbookViewId="0">
      <pane xSplit="2" ySplit="6" topLeftCell="AC388" activePane="bottomRight" state="frozen"/>
      <selection pane="topRight" activeCell="C1" sqref="C1"/>
      <selection pane="bottomLeft" activeCell="A3" sqref="A3"/>
      <selection pane="bottomRight" activeCell="AJ412" sqref="AJ412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customWidth="1" collapsed="1"/>
    <col min="47" max="47" width="9.5" customWidth="1" collapsed="1"/>
    <col min="48" max="48" width="7.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1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1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1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1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1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1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1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1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1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1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1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1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1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1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1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1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1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1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1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1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1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1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1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1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1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1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1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1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1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1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1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1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1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1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1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1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1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1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1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1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1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1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1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1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1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1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1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1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1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1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1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1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1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1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1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1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1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1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1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1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1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1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1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1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1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1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1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1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1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1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1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1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1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1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1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1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1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1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1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1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1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1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1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1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1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1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1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1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1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1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1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1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1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1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1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1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1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1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1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1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1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1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1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1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1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1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1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1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1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1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1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1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1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1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1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1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1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1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1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1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1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1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1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1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1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1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1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1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1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1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1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1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1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1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1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1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1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1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1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1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1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1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1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1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1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1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1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1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1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1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1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1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1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1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1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1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1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1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" x14ac:dyDescent="0.1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1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1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1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1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1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1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1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1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1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1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1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1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1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1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1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1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1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1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1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0.5" x14ac:dyDescent="0.1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1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1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4.5" x14ac:dyDescent="0.1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1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1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1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1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1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1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0.5" x14ac:dyDescent="0.1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1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1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1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" x14ac:dyDescent="0.1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" x14ac:dyDescent="0.1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0.5" x14ac:dyDescent="0.1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1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1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1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1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1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1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1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4" x14ac:dyDescent="0.1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1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1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4" x14ac:dyDescent="0.1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1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1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1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1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1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1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1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1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1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1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0.5" x14ac:dyDescent="0.1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1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1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1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1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1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1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1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1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1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1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1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1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1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1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1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1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1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1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1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1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1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1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1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1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1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1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1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1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1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1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1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1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1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1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1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1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1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1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1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1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1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1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1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1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1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1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1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1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1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1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1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1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1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1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1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1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1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1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1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1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1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1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1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1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1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1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1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1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1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1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1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1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1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1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1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1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x14ac:dyDescent="0.1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x14ac:dyDescent="0.1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0.5" x14ac:dyDescent="0.1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x14ac:dyDescent="0.1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x14ac:dyDescent="0.1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x14ac:dyDescent="0.1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x14ac:dyDescent="0.1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x14ac:dyDescent="0.1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x14ac:dyDescent="0.1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x14ac:dyDescent="0.1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x14ac:dyDescent="0.1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x14ac:dyDescent="0.1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x14ac:dyDescent="0.1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x14ac:dyDescent="0.1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x14ac:dyDescent="0.1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x14ac:dyDescent="0.1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x14ac:dyDescent="0.1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x14ac:dyDescent="0.1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x14ac:dyDescent="0.1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x14ac:dyDescent="0.1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x14ac:dyDescent="0.1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x14ac:dyDescent="0.1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x14ac:dyDescent="0.1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x14ac:dyDescent="0.1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x14ac:dyDescent="0.1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1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x14ac:dyDescent="0.1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x14ac:dyDescent="0.1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x14ac:dyDescent="0.1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x14ac:dyDescent="0.1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x14ac:dyDescent="0.1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x14ac:dyDescent="0.1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x14ac:dyDescent="0.1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x14ac:dyDescent="0.1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x14ac:dyDescent="0.1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x14ac:dyDescent="0.1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1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x14ac:dyDescent="0.1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x14ac:dyDescent="0.1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x14ac:dyDescent="0.1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x14ac:dyDescent="0.1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x14ac:dyDescent="0.1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1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x14ac:dyDescent="0.1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x14ac:dyDescent="0.1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x14ac:dyDescent="0.1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x14ac:dyDescent="0.1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x14ac:dyDescent="0.1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x14ac:dyDescent="0.1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x14ac:dyDescent="0.1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x14ac:dyDescent="0.1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1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x14ac:dyDescent="0.1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1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x14ac:dyDescent="0.1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x14ac:dyDescent="0.1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1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x14ac:dyDescent="0.1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x14ac:dyDescent="0.1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x14ac:dyDescent="0.1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x14ac:dyDescent="0.1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x14ac:dyDescent="0.1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1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x14ac:dyDescent="0.1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x14ac:dyDescent="0.1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1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1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1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1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1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1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1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1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1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1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1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1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1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1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1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1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x14ac:dyDescent="0.1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1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x14ac:dyDescent="0.1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1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1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1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1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1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15">
      <c r="A407" s="90">
        <v>43103</v>
      </c>
      <c r="B407" s="41">
        <f t="shared" ref="B407:B414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1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1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 x14ac:dyDescent="0.15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15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652</v>
      </c>
    </row>
    <row r="412" spans="1:57" x14ac:dyDescent="0.15">
      <c r="A412" s="90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2">
        <f t="shared" si="176"/>
        <v>3318.7905000000001</v>
      </c>
      <c r="T412" s="92" t="str">
        <f t="shared" ref="T412" si="5213">IF(AVERAGE(N411)&lt;S411,"熊",IF(AVERAGE(N411)&gt;S411,"牛",""))</f>
        <v>牛</v>
      </c>
      <c r="U412" s="92">
        <f t="shared" ref="U412" si="5214">MAX(H412,O412)</f>
        <v>3430.11</v>
      </c>
      <c r="V412" s="92">
        <f t="shared" ref="V412" si="5215">MIN(I412,P412)</f>
        <v>3398.84</v>
      </c>
      <c r="W412" s="40">
        <f t="shared" ref="W412" si="5216">LN(U412/V412)</f>
        <v>9.1581336968693198E-3</v>
      </c>
      <c r="X412" s="92">
        <f t="shared" ref="X412" si="5217">IF(U412=H412,J412,Q412)</f>
        <v>1054</v>
      </c>
      <c r="Y412" s="92">
        <f t="shared" ref="Y412" si="5218">IF(V412=I412,K412,R412)</f>
        <v>1359</v>
      </c>
      <c r="Z412" s="93">
        <f t="shared" ref="Z412" si="5219">(U412-V412)/(C412)</f>
        <v>9.159048771129219E-3</v>
      </c>
      <c r="AA412" s="93">
        <f t="shared" ref="AA412" si="5220">LN(C412/N411)</f>
        <v>6.151133348256013E-5</v>
      </c>
      <c r="AB412" s="93">
        <f t="shared" ref="AB412" si="5221">LN(N412/U412)</f>
        <v>-2.4168349490371675E-3</v>
      </c>
      <c r="AC412" s="93">
        <f t="shared" ref="AC412" si="5222">LN(N412/V412)</f>
        <v>6.7412987478321067E-3</v>
      </c>
      <c r="AD412" s="93">
        <f t="shared" ref="AD412" si="5223">LN(U412/C412)</f>
        <v>4.6754865117978311E-3</v>
      </c>
      <c r="AE412" s="93">
        <f t="shared" ref="AE412" si="5224">LN(V412/C412)</f>
        <v>-4.4826471850714887E-3</v>
      </c>
      <c r="AF412" s="93">
        <f t="shared" ref="AF412" si="5225">LN(N412/C412)</f>
        <v>2.2586515627605387E-3</v>
      </c>
      <c r="AG412" s="93">
        <f t="shared" ref="AG412" si="5226">LN(N412/N411)</f>
        <v>2.3201628962431779E-3</v>
      </c>
      <c r="AH412" s="93">
        <f t="shared" ref="AH412" si="5227">LN(D412/C412)</f>
        <v>3.1042804175913892E-4</v>
      </c>
      <c r="AI412" s="93">
        <f t="shared" ref="AI412" si="5228">LN(E412/C412)</f>
        <v>2.2031241767857461E-3</v>
      </c>
      <c r="AJ412" s="93">
        <f t="shared" ref="AJ412" si="5229">LN(F412/C412)</f>
        <v>2.615122388522205E-3</v>
      </c>
      <c r="AK412" s="93">
        <f t="shared" ref="AK412" si="5230">+LN(G412/C412)</f>
        <v>3.4298529957680342E-3</v>
      </c>
      <c r="AL412" s="93">
        <f t="shared" ref="AL412" si="5231">LN(H412/I412)</f>
        <v>4.6754865117978311E-3</v>
      </c>
      <c r="AM412" s="93">
        <f t="shared" ref="AM412" si="5232">LN(O412/P412)</f>
        <v>8.096379778164969E-3</v>
      </c>
      <c r="AN412" s="93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3">
        <f t="shared" ref="AQ412" si="5236">LN(M412/L412)</f>
        <v>-2.6071289892489313E-3</v>
      </c>
      <c r="AR412" s="93">
        <f t="shared" ref="AR412" si="5237">LN(N412/L412)</f>
        <v>-1.1741204208775067E-3</v>
      </c>
      <c r="AS412" s="93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3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3">
        <f t="shared" ref="AY412" si="5244">LN(G412/I412)</f>
        <v>3.4298529957680342E-3</v>
      </c>
      <c r="AZ412" s="93">
        <f t="shared" ref="AZ412" si="5245">LN(N412/P412)</f>
        <v>6.7412987478321067E-3</v>
      </c>
      <c r="BA412" s="93">
        <f t="shared" ref="BA412" si="5246">AV411</f>
        <v>0.75501113585747759</v>
      </c>
      <c r="BB412" s="93">
        <f t="shared" ref="BB412" si="5247">AR411</f>
        <v>5.303260164228002E-4</v>
      </c>
      <c r="BC412" s="93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15">
      <c r="A413" s="90">
        <v>43111</v>
      </c>
      <c r="B413" s="41">
        <f t="shared" si="5028"/>
        <v>4</v>
      </c>
    </row>
    <row r="414" spans="1:57" x14ac:dyDescent="0.15">
      <c r="A414" s="90">
        <v>43112</v>
      </c>
      <c r="B414" s="41">
        <f t="shared" si="5028"/>
        <v>5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65"/>
  <sheetViews>
    <sheetView zoomScale="115" zoomScaleNormal="115" workbookViewId="0">
      <pane xSplit="1" ySplit="1" topLeftCell="B331" activePane="bottomRight" state="frozen"/>
      <selection pane="topRight" activeCell="B1" sqref="B1"/>
      <selection pane="bottomLeft" activeCell="A2" sqref="A2"/>
      <selection pane="bottomRight" activeCell="M362" sqref="M362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63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15">
      <c r="A291" s="90">
        <v>43007</v>
      </c>
      <c r="B291" s="41">
        <f t="shared" ref="B291:B363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63" si="21">LN(L307/L306)</f>
        <v>2.1046376516050971E-3</v>
      </c>
    </row>
    <row r="308" spans="1:14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x14ac:dyDescent="0.1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1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x14ac:dyDescent="0.1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1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1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1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x14ac:dyDescent="0.1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x14ac:dyDescent="0.1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x14ac:dyDescent="0.1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1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1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1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1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x14ac:dyDescent="0.1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1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1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1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x14ac:dyDescent="0.1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x14ac:dyDescent="0.1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1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x14ac:dyDescent="0.1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63" si="22">LN(H344/H343)</f>
        <v>5.9509246834607457E-4</v>
      </c>
      <c r="J344">
        <v>6.6237849999999998</v>
      </c>
      <c r="K344" s="93">
        <f t="shared" ref="K344:K363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x14ac:dyDescent="0.1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x14ac:dyDescent="0.1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x14ac:dyDescent="0.1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x14ac:dyDescent="0.1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x14ac:dyDescent="0.1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1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x14ac:dyDescent="0.1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1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1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1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1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1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1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1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1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1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15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 x14ac:dyDescent="0.15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653</v>
      </c>
    </row>
    <row r="363" spans="1:14" x14ac:dyDescent="0.15">
      <c r="A363" s="90">
        <v>43110</v>
      </c>
      <c r="B363" s="41">
        <f t="shared" si="20"/>
        <v>3</v>
      </c>
      <c r="C363">
        <v>6.5206999999999997</v>
      </c>
      <c r="D363" s="93">
        <f t="shared" si="15"/>
        <v>3.6719841528061658E-3</v>
      </c>
      <c r="H363">
        <v>6.5331400000000004</v>
      </c>
      <c r="I363" s="93">
        <f t="shared" si="22"/>
        <v>4.686357294357445E-3</v>
      </c>
      <c r="J363">
        <v>6.5228700000000002</v>
      </c>
      <c r="K363" s="93">
        <f t="shared" si="23"/>
        <v>-1.2624503935804718E-3</v>
      </c>
      <c r="L363">
        <v>6.5229400000000002</v>
      </c>
      <c r="M363" s="93">
        <f t="shared" si="21"/>
        <v>-2.0881334344180222E-3</v>
      </c>
    </row>
    <row r="364" spans="1:14" x14ac:dyDescent="0.15">
      <c r="A364" s="90">
        <v>43111</v>
      </c>
    </row>
    <row r="365" spans="1:14" x14ac:dyDescent="0.15">
      <c r="A365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02"/>
  <sheetViews>
    <sheetView tabSelected="1" zoomScale="115" zoomScaleNormal="115" workbookViewId="0">
      <pane xSplit="1" ySplit="2" topLeftCell="B474" activePane="bottomRight" state="frozen"/>
      <selection pane="topRight" activeCell="B1" sqref="B1"/>
      <selection pane="bottomLeft" activeCell="A3" sqref="A3"/>
      <selection pane="bottomRight" activeCell="F487" sqref="F487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6" width="21.5" bestFit="1" customWidth="1" collapsed="1"/>
    <col min="7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5" x14ac:dyDescent="0.15">
      <c r="J1" t="s">
        <v>229</v>
      </c>
    </row>
    <row r="2" spans="1:1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1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1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1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1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1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1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1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1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1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1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1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1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1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1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1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1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1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1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1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1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1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1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1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1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1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1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1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1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1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1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1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1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1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1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1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1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1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1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1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1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1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1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1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1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1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1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1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1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1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1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1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1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1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x14ac:dyDescent="0.1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1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1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1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1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1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1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1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1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1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1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1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1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1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1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1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1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1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1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1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1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1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1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1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1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1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1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1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1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1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1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1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1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1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1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1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1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1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1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1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1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1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1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1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1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1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1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1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1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1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1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1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1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1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1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1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1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1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1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1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1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1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1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1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1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1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1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1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1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1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1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1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1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1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1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1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1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1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1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1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1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1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1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1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1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1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1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1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1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1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1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1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1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1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1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1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1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1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1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1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1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1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1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1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1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1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1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1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1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1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1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1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1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1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1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1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1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1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1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1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1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1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1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1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1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1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1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1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1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1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1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1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1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1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1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1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1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1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1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1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1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1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1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1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1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1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1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1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1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1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1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1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1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1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1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1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1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1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1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1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1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1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1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1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1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1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1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1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1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1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1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1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1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1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1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1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1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1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1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1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1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1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1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7" x14ac:dyDescent="0.1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1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1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1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7" x14ac:dyDescent="0.1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1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1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1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1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7" x14ac:dyDescent="0.1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1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1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4" x14ac:dyDescent="0.1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7" x14ac:dyDescent="0.1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1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1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1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1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1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1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0.5" x14ac:dyDescent="0.1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1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1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1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1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1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1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1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1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1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1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1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1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1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1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0.5" x14ac:dyDescent="0.1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1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1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1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1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1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1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1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1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1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1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1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1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1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1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1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1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1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1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1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1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1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1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1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1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1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1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7" x14ac:dyDescent="0.1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1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1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1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1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1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1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1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1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1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1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1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1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1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1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1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1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1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1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1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1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7" x14ac:dyDescent="0.1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1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1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1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1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1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1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1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1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1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1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1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1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1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1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1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1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1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1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1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1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1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1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1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1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1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1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1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1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1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7" x14ac:dyDescent="0.1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1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1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1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1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1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1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1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1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1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1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1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1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1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1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1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x14ac:dyDescent="0.1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x14ac:dyDescent="0.1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x14ac:dyDescent="0.1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4" x14ac:dyDescent="0.1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x14ac:dyDescent="0.1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7" x14ac:dyDescent="0.1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x14ac:dyDescent="0.1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x14ac:dyDescent="0.1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x14ac:dyDescent="0.1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x14ac:dyDescent="0.1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x14ac:dyDescent="0.1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x14ac:dyDescent="0.1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x14ac:dyDescent="0.1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x14ac:dyDescent="0.1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x14ac:dyDescent="0.1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x14ac:dyDescent="0.1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x14ac:dyDescent="0.1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x14ac:dyDescent="0.1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x14ac:dyDescent="0.1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x14ac:dyDescent="0.1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x14ac:dyDescent="0.1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x14ac:dyDescent="0.1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x14ac:dyDescent="0.1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x14ac:dyDescent="0.1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x14ac:dyDescent="0.1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x14ac:dyDescent="0.1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7" x14ac:dyDescent="0.1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x14ac:dyDescent="0.1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x14ac:dyDescent="0.1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x14ac:dyDescent="0.1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x14ac:dyDescent="0.1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x14ac:dyDescent="0.1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x14ac:dyDescent="0.1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x14ac:dyDescent="0.1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x14ac:dyDescent="0.1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x14ac:dyDescent="0.1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x14ac:dyDescent="0.1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x14ac:dyDescent="0.1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x14ac:dyDescent="0.1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x14ac:dyDescent="0.1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x14ac:dyDescent="0.1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499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7" x14ac:dyDescent="0.1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x14ac:dyDescent="0.1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x14ac:dyDescent="0.1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x14ac:dyDescent="0.1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x14ac:dyDescent="0.1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x14ac:dyDescent="0.1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x14ac:dyDescent="0.1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x14ac:dyDescent="0.1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x14ac:dyDescent="0.1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x14ac:dyDescent="0.1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x14ac:dyDescent="0.1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4" x14ac:dyDescent="0.1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x14ac:dyDescent="0.1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x14ac:dyDescent="0.1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x14ac:dyDescent="0.1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x14ac:dyDescent="0.1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x14ac:dyDescent="0.1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x14ac:dyDescent="0.1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x14ac:dyDescent="0.1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x14ac:dyDescent="0.1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x14ac:dyDescent="0.1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x14ac:dyDescent="0.1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x14ac:dyDescent="0.1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x14ac:dyDescent="0.1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x14ac:dyDescent="0.1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x14ac:dyDescent="0.1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x14ac:dyDescent="0.1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x14ac:dyDescent="0.1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x14ac:dyDescent="0.1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x14ac:dyDescent="0.1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x14ac:dyDescent="0.1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x14ac:dyDescent="0.1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x14ac:dyDescent="0.1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x14ac:dyDescent="0.1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x14ac:dyDescent="0.1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x14ac:dyDescent="0.1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x14ac:dyDescent="0.1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x14ac:dyDescent="0.1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x14ac:dyDescent="0.1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x14ac:dyDescent="0.1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x14ac:dyDescent="0.1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x14ac:dyDescent="0.1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x14ac:dyDescent="0.1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x14ac:dyDescent="0.1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x14ac:dyDescent="0.1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x14ac:dyDescent="0.1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x14ac:dyDescent="0.1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x14ac:dyDescent="0.1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1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1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1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1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1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1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1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 x14ac:dyDescent="0.1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 x14ac:dyDescent="0.15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650</v>
      </c>
    </row>
    <row r="499" spans="1:14" x14ac:dyDescent="0.15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I499" s="93">
        <f t="shared" si="293"/>
        <v>1.0175527855507127E-3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 x14ac:dyDescent="0.15">
      <c r="A500" s="90">
        <v>43110</v>
      </c>
      <c r="B500">
        <v>15.84</v>
      </c>
      <c r="C500" s="93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G500" s="93">
        <f t="shared" ref="G500" si="449">+B500/D500-1</f>
        <v>-4.8121201709772077E-3</v>
      </c>
      <c r="H500" s="93">
        <f>(+B500/(D500*(1-VLOOKUP(A500,FX!A:K,9,0)))-1)</f>
        <v>-1.2635502139601851E-4</v>
      </c>
      <c r="J500">
        <v>13759.44</v>
      </c>
      <c r="K500">
        <v>13927.97</v>
      </c>
      <c r="L500" s="93">
        <f t="shared" ref="L500" si="450">+K500/J500-1</f>
        <v>1.2248318245509981E-2</v>
      </c>
      <c r="M500" s="92">
        <f t="shared" ref="M500" si="451">WEEKDAY(A500,2)</f>
        <v>3</v>
      </c>
    </row>
    <row r="501" spans="1:14" x14ac:dyDescent="0.15">
      <c r="A501" s="90">
        <v>43111</v>
      </c>
    </row>
    <row r="502" spans="1:14" x14ac:dyDescent="0.15">
      <c r="A502" s="90">
        <v>43112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01"/>
  <sheetViews>
    <sheetView zoomScale="115" zoomScaleNormal="115" workbookViewId="0">
      <pane xSplit="1" ySplit="2" topLeftCell="B482" activePane="bottomRight" state="frozen"/>
      <selection pane="topRight" activeCell="B1" sqref="B1"/>
      <selection pane="bottomLeft" activeCell="A3" sqref="A3"/>
      <selection pane="bottomRight" activeCell="H498" sqref="H49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6.125" style="50" customWidth="1" collapsed="1"/>
  </cols>
  <sheetData>
    <row r="1" spans="1:15" x14ac:dyDescent="0.15">
      <c r="J1" t="s">
        <v>229</v>
      </c>
    </row>
    <row r="2" spans="1:1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1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1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1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1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1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1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1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1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1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1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1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1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1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1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1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1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1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1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1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1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1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1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1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1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1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1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1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1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1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1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1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1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1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1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1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1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1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1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1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1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1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1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1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1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1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1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1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1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1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1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1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1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1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1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1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1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1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1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1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1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1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1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1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1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1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1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1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1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1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1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1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1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1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1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1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1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1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1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1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1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1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1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1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1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1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1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1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1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1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1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1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1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1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1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1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1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1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1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1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1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1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1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1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1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1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1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1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1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1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1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1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1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1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1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1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1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1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1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1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1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1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1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1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1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1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1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1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1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1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1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1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1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1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1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1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1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1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1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1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1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1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1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1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1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1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1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1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1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1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1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1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1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1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1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1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1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1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1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1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1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1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1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1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1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1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1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1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1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1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1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1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1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67.5" x14ac:dyDescent="0.1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1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1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1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1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1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0.5" x14ac:dyDescent="0.1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7" x14ac:dyDescent="0.1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7" x14ac:dyDescent="0.1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7" x14ac:dyDescent="0.1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0.5" x14ac:dyDescent="0.1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1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1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1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1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1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1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1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1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1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1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1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1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1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1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1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1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1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1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1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1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1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1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1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1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1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1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1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1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1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1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1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1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1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7" x14ac:dyDescent="0.1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1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1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1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1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1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1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1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1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1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1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1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1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1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1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1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1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1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1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1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1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1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1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1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1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1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1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1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1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1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1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1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1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1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1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1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1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1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1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1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1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1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1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1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1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1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1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1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1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1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1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499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1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1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1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1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1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1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1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1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1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1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1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1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1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1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1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1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1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1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7" x14ac:dyDescent="0.1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1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1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1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1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1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1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1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7" x14ac:dyDescent="0.1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1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1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1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0.5" x14ac:dyDescent="0.1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1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1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1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1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1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1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1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1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1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1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1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1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48.5" x14ac:dyDescent="0.1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x14ac:dyDescent="0.1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x14ac:dyDescent="0.1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x14ac:dyDescent="0.1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x14ac:dyDescent="0.1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x14ac:dyDescent="0.1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x14ac:dyDescent="0.1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x14ac:dyDescent="0.1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x14ac:dyDescent="0.1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x14ac:dyDescent="0.1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x14ac:dyDescent="0.1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x14ac:dyDescent="0.1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x14ac:dyDescent="0.1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x14ac:dyDescent="0.1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x14ac:dyDescent="0.1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x14ac:dyDescent="0.1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x14ac:dyDescent="0.1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x14ac:dyDescent="0.1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x14ac:dyDescent="0.1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x14ac:dyDescent="0.1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x14ac:dyDescent="0.1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x14ac:dyDescent="0.1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x14ac:dyDescent="0.1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x14ac:dyDescent="0.1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x14ac:dyDescent="0.1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x14ac:dyDescent="0.1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x14ac:dyDescent="0.1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x14ac:dyDescent="0.1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x14ac:dyDescent="0.1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x14ac:dyDescent="0.1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x14ac:dyDescent="0.1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x14ac:dyDescent="0.1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x14ac:dyDescent="0.1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x14ac:dyDescent="0.1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x14ac:dyDescent="0.1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x14ac:dyDescent="0.1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7" x14ac:dyDescent="0.1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x14ac:dyDescent="0.1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x14ac:dyDescent="0.1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x14ac:dyDescent="0.1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0.5" x14ac:dyDescent="0.1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x14ac:dyDescent="0.1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x14ac:dyDescent="0.1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x14ac:dyDescent="0.1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x14ac:dyDescent="0.1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x14ac:dyDescent="0.1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x14ac:dyDescent="0.1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x14ac:dyDescent="0.1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x14ac:dyDescent="0.1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x14ac:dyDescent="0.1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x14ac:dyDescent="0.1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x14ac:dyDescent="0.1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x14ac:dyDescent="0.1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x14ac:dyDescent="0.1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x14ac:dyDescent="0.1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x14ac:dyDescent="0.1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x14ac:dyDescent="0.1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x14ac:dyDescent="0.1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x14ac:dyDescent="0.1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x14ac:dyDescent="0.1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x14ac:dyDescent="0.1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x14ac:dyDescent="0.1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x14ac:dyDescent="0.1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x14ac:dyDescent="0.1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x14ac:dyDescent="0.1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x14ac:dyDescent="0.1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x14ac:dyDescent="0.1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7" x14ac:dyDescent="0.1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x14ac:dyDescent="0.1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x14ac:dyDescent="0.1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x14ac:dyDescent="0.1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x14ac:dyDescent="0.1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x14ac:dyDescent="0.1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x14ac:dyDescent="0.1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x14ac:dyDescent="0.1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x14ac:dyDescent="0.1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x14ac:dyDescent="0.1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x14ac:dyDescent="0.1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x14ac:dyDescent="0.1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x14ac:dyDescent="0.1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x14ac:dyDescent="0.1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x14ac:dyDescent="0.1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x14ac:dyDescent="0.1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x14ac:dyDescent="0.1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1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x14ac:dyDescent="0.1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x14ac:dyDescent="0.1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x14ac:dyDescent="0.1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1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x14ac:dyDescent="0.1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x14ac:dyDescent="0.1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x14ac:dyDescent="0.1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x14ac:dyDescent="0.1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7" x14ac:dyDescent="0.1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x14ac:dyDescent="0.1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x14ac:dyDescent="0.1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x14ac:dyDescent="0.1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 x14ac:dyDescent="0.15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4" x14ac:dyDescent="0.15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651</v>
      </c>
    </row>
    <row r="499" spans="1:14" x14ac:dyDescent="0.15">
      <c r="A499" s="90">
        <v>43110</v>
      </c>
      <c r="B499">
        <v>16.3</v>
      </c>
      <c r="C499" s="93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3">
        <f t="shared" ref="G499" si="656">+B499/D499-1</f>
        <v>-6.4864559375212849E-3</v>
      </c>
      <c r="H499" s="93">
        <f>(+B499/(D499*(1-VLOOKUP(A499,FX!A:K,9,0)))-1)</f>
        <v>-1.8085742683787709E-3</v>
      </c>
      <c r="I499" s="93">
        <f t="shared" si="199"/>
        <v>-2.557857763526572E-3</v>
      </c>
      <c r="J499">
        <v>13759.44</v>
      </c>
      <c r="K499">
        <v>13927.97</v>
      </c>
      <c r="L499" s="93">
        <f t="shared" ref="L499" si="657">+K499/J499-1</f>
        <v>1.2248318245509981E-2</v>
      </c>
      <c r="M499" s="92">
        <f t="shared" ref="M499" si="658">WEEKDAY(A499,2)</f>
        <v>3</v>
      </c>
    </row>
    <row r="500" spans="1:14" x14ac:dyDescent="0.15">
      <c r="A500" s="90">
        <v>43111</v>
      </c>
    </row>
    <row r="501" spans="1:14" x14ac:dyDescent="0.15">
      <c r="A501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02"/>
  <sheetViews>
    <sheetView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498" sqref="C4:C49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500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1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1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" x14ac:dyDescent="0.1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1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1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1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1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1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1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1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1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1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1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1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1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1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1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1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1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1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1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1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1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1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1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1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1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1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1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1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1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1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1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1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1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1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1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1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" x14ac:dyDescent="0.1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1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1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1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1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1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1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1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1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1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1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1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1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1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1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1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1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1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1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1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1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1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1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1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1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1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1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1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1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1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1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0.5" x14ac:dyDescent="0.1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1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1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1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1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1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1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1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1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1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1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1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1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1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1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1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1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1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1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1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1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1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1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1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3" x14ac:dyDescent="0.1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3" x14ac:dyDescent="0.15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3" x14ac:dyDescent="0.15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3" x14ac:dyDescent="0.15">
      <c r="A500" s="90">
        <v>43110</v>
      </c>
      <c r="B500">
        <v>7.72</v>
      </c>
      <c r="C500" s="93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3">
        <f t="shared" si="511"/>
        <v>-3.870967741935516E-3</v>
      </c>
      <c r="J500">
        <v>1803.59</v>
      </c>
      <c r="K500">
        <v>1791.08</v>
      </c>
      <c r="L500" s="93">
        <f t="shared" ref="L500" si="997">+K500/J500-1</f>
        <v>-6.9361662018530001E-3</v>
      </c>
      <c r="M500" s="92">
        <f t="shared" ref="M500" si="998">WEEKDAY(A500,2)</f>
        <v>3</v>
      </c>
    </row>
    <row r="501" spans="1:13" x14ac:dyDescent="0.15">
      <c r="A501" s="90">
        <v>43111</v>
      </c>
    </row>
    <row r="502" spans="1:13" x14ac:dyDescent="0.15">
      <c r="A502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02"/>
  <sheetViews>
    <sheetView zoomScale="115" zoomScaleNormal="115" workbookViewId="0">
      <pane xSplit="1" ySplit="2" topLeftCell="B475" activePane="bottomRight" state="frozen"/>
      <selection pane="topRight" activeCell="B1" sqref="B1"/>
      <selection pane="bottomLeft" activeCell="A3" sqref="A3"/>
      <selection pane="bottomRight" activeCell="D496" sqref="D496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500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1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1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1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1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1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1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1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1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1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x14ac:dyDescent="0.1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1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1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1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1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1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x14ac:dyDescent="0.1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x14ac:dyDescent="0.1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1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1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1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1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1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x14ac:dyDescent="0.1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x14ac:dyDescent="0.1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x14ac:dyDescent="0.1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x14ac:dyDescent="0.1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x14ac:dyDescent="0.1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x14ac:dyDescent="0.1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x14ac:dyDescent="0.1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x14ac:dyDescent="0.1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x14ac:dyDescent="0.1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x14ac:dyDescent="0.1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1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1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1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1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1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1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3" x14ac:dyDescent="0.1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3" x14ac:dyDescent="0.15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3" x14ac:dyDescent="0.15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3" x14ac:dyDescent="0.15">
      <c r="A500" s="90">
        <v>43110</v>
      </c>
      <c r="B500">
        <v>51.5</v>
      </c>
      <c r="C500" s="93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3">
        <f t="shared" ref="G500" si="1122">+B500/D500-1</f>
        <v>-2.9857193374651647E-3</v>
      </c>
      <c r="H500" s="42">
        <f t="shared" ref="H500" si="1123">(+B500/(E500)-1)</f>
        <v>1.708645279159704E-3</v>
      </c>
      <c r="I500" s="93">
        <f t="shared" si="726"/>
        <v>1.750632172729194E-3</v>
      </c>
      <c r="J500">
        <v>4189.3</v>
      </c>
      <c r="K500">
        <v>4207.8100000000004</v>
      </c>
      <c r="L500" s="93">
        <f t="shared" ref="L500" si="1124">+K500/J500-1</f>
        <v>4.4183992552455642E-3</v>
      </c>
      <c r="M500" s="92">
        <f t="shared" ref="M500" si="1125">WEEKDAY(A500,2)</f>
        <v>3</v>
      </c>
    </row>
    <row r="501" spans="1:13" x14ac:dyDescent="0.15">
      <c r="A501" s="90">
        <v>43111</v>
      </c>
    </row>
    <row r="502" spans="1:13" x14ac:dyDescent="0.15">
      <c r="A502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08"/>
  <sheetViews>
    <sheetView zoomScale="115" zoomScaleNormal="115" workbookViewId="0">
      <pane xSplit="1" ySplit="2" topLeftCell="B482" activePane="bottomRight" state="frozen"/>
      <selection pane="topRight" activeCell="B1" sqref="B1"/>
      <selection pane="bottomLeft" activeCell="A3" sqref="A3"/>
      <selection pane="bottomRight" activeCell="G496" sqref="G496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6" width="28.875" style="50" customWidth="1"/>
    <col min="17" max="17" width="18.375" bestFit="1" customWidth="1" collapsed="1"/>
    <col min="18" max="18" width="19.375" bestFit="1" customWidth="1" collapsed="1"/>
  </cols>
  <sheetData>
    <row r="1" spans="1:19" x14ac:dyDescent="0.15">
      <c r="J1" t="s">
        <v>219</v>
      </c>
      <c r="Q1" t="s">
        <v>34</v>
      </c>
    </row>
    <row r="2" spans="1:19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1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1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1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1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1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1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1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1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1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1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1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1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1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1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1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1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1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1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1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1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1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1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1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1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1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1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1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1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1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1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1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1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1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1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1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1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1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1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1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1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1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1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1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1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1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1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1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1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1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1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1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1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1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1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1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1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1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1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1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1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1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1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1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1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1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1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1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1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1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1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1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1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1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1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1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1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1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1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1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1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1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1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1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1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1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1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1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1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1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1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1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1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1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1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1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1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1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1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1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1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1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1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1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1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1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1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1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1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1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1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1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1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1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1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1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1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1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1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1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1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1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1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1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1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1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1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1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1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1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1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1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1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1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1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1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1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1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1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1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1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1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1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1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1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1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1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1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1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1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1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1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1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1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1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1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1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1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1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1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1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1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1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1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1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1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1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1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1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1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1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1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1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1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1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1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1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1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1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1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1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1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1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1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1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1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1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1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1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1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1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1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1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1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1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1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1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1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1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1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1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1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1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1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1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1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1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1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1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1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1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1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1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1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1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1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1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1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1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1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1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1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7" x14ac:dyDescent="0.1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1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1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4" x14ac:dyDescent="0.1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1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1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1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1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1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1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1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1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1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7" x14ac:dyDescent="0.1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1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1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1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1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1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1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1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1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1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1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1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1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1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1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7" x14ac:dyDescent="0.1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1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1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7" x14ac:dyDescent="0.1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1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1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4" x14ac:dyDescent="0.1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1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1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1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1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1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1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1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1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1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1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1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1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1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1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1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1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1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05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7" x14ac:dyDescent="0.1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1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1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1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1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1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1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1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1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1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1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1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1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1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1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1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1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1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1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1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1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1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1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1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1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1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1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1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1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1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1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1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1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1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1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1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1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7" x14ac:dyDescent="0.1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1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1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1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1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1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1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1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1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1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15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 x14ac:dyDescent="0.15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F505">
        <v>48.62</v>
      </c>
      <c r="G505" s="42">
        <f t="shared" ref="G505" si="796">+B505/D505-1</f>
        <v>-1.2102665693215497E-3</v>
      </c>
      <c r="H505" s="92"/>
      <c r="I505" s="93">
        <f t="shared" si="316"/>
        <v>-1.0283833813244936E-3</v>
      </c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 x14ac:dyDescent="0.15">
      <c r="A506" s="90">
        <v>43110</v>
      </c>
      <c r="B506">
        <v>48.62</v>
      </c>
      <c r="C506" s="93">
        <f t="shared" ref="C506" si="799">B506/B505-1</f>
        <v>1.0294420424130646E-3</v>
      </c>
      <c r="D506" s="38">
        <f t="shared" ref="D506" si="800">+(F505-O506)*(1+L506)</f>
        <v>48.785422807471214</v>
      </c>
      <c r="E506" s="92"/>
      <c r="G506" s="42">
        <f t="shared" ref="G506" si="801">+B506/D506-1</f>
        <v>-3.3908245117408864E-3</v>
      </c>
      <c r="H506" s="92"/>
      <c r="J506">
        <v>21887.74</v>
      </c>
      <c r="K506">
        <v>21962.21</v>
      </c>
      <c r="L506" s="93">
        <f t="shared" ref="L506" si="802">+K506/J506-1</f>
        <v>3.4023613219089643E-3</v>
      </c>
      <c r="M506" s="92">
        <f t="shared" ref="M506" si="803">WEEKDAY(A506,2)</f>
        <v>3</v>
      </c>
    </row>
    <row r="507" spans="1:13" x14ac:dyDescent="0.15">
      <c r="A507" s="90">
        <v>43111</v>
      </c>
    </row>
    <row r="508" spans="1:13" x14ac:dyDescent="0.15">
      <c r="A508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08"/>
  <sheetViews>
    <sheetView zoomScale="115" zoomScaleNormal="115" workbookViewId="0">
      <pane xSplit="1" ySplit="2" topLeftCell="B481" activePane="bottomRight" state="frozen"/>
      <selection pane="topRight" activeCell="B1" sqref="B1"/>
      <selection pane="bottomLeft" activeCell="A3" sqref="A3"/>
      <selection pane="bottomRight" activeCell="B503" sqref="B50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05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1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1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1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x14ac:dyDescent="0.1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1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1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1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1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1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1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1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1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1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1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x14ac:dyDescent="0.1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1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1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1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1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1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1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x14ac:dyDescent="0.1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1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1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1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1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1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1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1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1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x14ac:dyDescent="0.1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1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1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1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1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1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1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1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15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 x14ac:dyDescent="0.15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I505" s="93">
        <f t="shared" si="272"/>
        <v>-3.9985459832788672E-3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 x14ac:dyDescent="0.15">
      <c r="A506" s="90">
        <v>43110</v>
      </c>
      <c r="B506">
        <v>35.39</v>
      </c>
      <c r="C506" s="93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G506" s="42">
        <f t="shared" ref="G506" si="987">+B506/D506-1</f>
        <v>-3.5180090823945243E-3</v>
      </c>
      <c r="H506" s="93">
        <f>(B506/(D506*(1-VLOOKUP(A506,FX!A:M,13,0))))-1</f>
        <v>-5.5944605367183042E-3</v>
      </c>
      <c r="J506">
        <v>1803.59</v>
      </c>
      <c r="K506">
        <v>1791.08</v>
      </c>
      <c r="L506" s="93">
        <f t="shared" ref="L506" si="988">+K506/J506-1</f>
        <v>-6.9361662018530001E-3</v>
      </c>
      <c r="M506" s="92">
        <f t="shared" ref="M506" si="989">WEEKDAY(A506,2)</f>
        <v>3</v>
      </c>
    </row>
    <row r="507" spans="1:13" x14ac:dyDescent="0.15">
      <c r="A507" s="90">
        <v>43111</v>
      </c>
    </row>
    <row r="508" spans="1:13" x14ac:dyDescent="0.15">
      <c r="A508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08"/>
  <sheetViews>
    <sheetView zoomScale="115" zoomScaleNormal="115" workbookViewId="0">
      <pane xSplit="1" ySplit="2" topLeftCell="B479" activePane="bottomRight" state="frozen"/>
      <selection pane="topRight" activeCell="B1" sqref="B1"/>
      <selection pane="bottomLeft" activeCell="A3" sqref="A3"/>
      <selection pane="bottomRight" activeCell="H505" sqref="H50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05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x14ac:dyDescent="0.1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1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1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x14ac:dyDescent="0.1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x14ac:dyDescent="0.1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x14ac:dyDescent="0.1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x14ac:dyDescent="0.1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1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1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1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7" x14ac:dyDescent="0.1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x14ac:dyDescent="0.1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1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1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1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1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x14ac:dyDescent="0.1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1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x14ac:dyDescent="0.1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x14ac:dyDescent="0.1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x14ac:dyDescent="0.1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x14ac:dyDescent="0.1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x14ac:dyDescent="0.1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x14ac:dyDescent="0.1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x14ac:dyDescent="0.1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1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1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1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1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1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1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1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1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1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1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15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 x14ac:dyDescent="0.15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I505" s="93">
        <f t="shared" si="767"/>
        <v>1.4306151645209209E-3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 x14ac:dyDescent="0.15">
      <c r="A506" s="90">
        <v>43110</v>
      </c>
      <c r="B506">
        <v>32.32</v>
      </c>
      <c r="C506" s="93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G506" s="93">
        <f t="shared" ref="G506" si="977">+B506/D506-1</f>
        <v>2.9212450930020673E-3</v>
      </c>
      <c r="H506" s="93">
        <f>(B506/(D506*(1-VLOOKUP(A506,FX!A:M,13,0))))-1</f>
        <v>8.3137563532353909E-4</v>
      </c>
      <c r="J506">
        <v>4189.3</v>
      </c>
      <c r="K506">
        <v>4207.8100000000004</v>
      </c>
      <c r="L506" s="93">
        <f t="shared" ref="L506" si="978">+K506/J506-1</f>
        <v>4.4183992552455642E-3</v>
      </c>
      <c r="M506" s="92">
        <f t="shared" ref="M506" si="979">WEEKDAY(A506,2)</f>
        <v>3</v>
      </c>
    </row>
    <row r="507" spans="1:13" x14ac:dyDescent="0.15">
      <c r="A507" s="90">
        <v>43111</v>
      </c>
    </row>
    <row r="508" spans="1:13" x14ac:dyDescent="0.15">
      <c r="A508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09"/>
  <sheetViews>
    <sheetView zoomScale="115" zoomScaleNormal="115" workbookViewId="0">
      <pane xSplit="1" ySplit="2" topLeftCell="B483" activePane="bottomRight" state="frozen"/>
      <selection pane="topRight" activeCell="B1" sqref="B1"/>
      <selection pane="bottomLeft" activeCell="A3" sqref="A3"/>
      <selection pane="bottomRight" activeCell="B506" sqref="B50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1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x14ac:dyDescent="0.1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1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1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1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1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06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x14ac:dyDescent="0.1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1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1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1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1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1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x14ac:dyDescent="0.1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1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1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1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1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x14ac:dyDescent="0.1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1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1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x14ac:dyDescent="0.1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x14ac:dyDescent="0.1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x14ac:dyDescent="0.1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x14ac:dyDescent="0.1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x14ac:dyDescent="0.1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x14ac:dyDescent="0.1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x14ac:dyDescent="0.1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1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x14ac:dyDescent="0.1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x14ac:dyDescent="0.1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1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1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1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1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1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1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15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 x14ac:dyDescent="0.15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I506" s="93">
        <f t="shared" si="820"/>
        <v>2.5656096874748791E-3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 x14ac:dyDescent="0.15">
      <c r="A507" s="90">
        <v>43110</v>
      </c>
      <c r="B507">
        <v>35.755000000000003</v>
      </c>
      <c r="C507" s="93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G507" s="93">
        <f t="shared" ref="G507" si="985">+B507/D507-1</f>
        <v>2.2090719260563496E-3</v>
      </c>
      <c r="H507" s="93">
        <f>(B507/(D507*(1-VLOOKUP(A507,FX!A:M,13,0))))-1</f>
        <v>1.2068648215990407E-4</v>
      </c>
      <c r="J507">
        <v>6445.75</v>
      </c>
      <c r="K507">
        <v>6405.94</v>
      </c>
      <c r="L507" s="93">
        <f t="shared" ref="L507" si="986">+K507/J507-1</f>
        <v>-6.1761625877516657E-3</v>
      </c>
      <c r="M507" s="92">
        <f t="shared" ref="M507" si="987">WEEKDAY(A507,2)</f>
        <v>3</v>
      </c>
    </row>
    <row r="508" spans="1:13" x14ac:dyDescent="0.15">
      <c r="A508" s="90">
        <v>43111</v>
      </c>
    </row>
    <row r="509" spans="1:13" x14ac:dyDescent="0.15">
      <c r="A509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5" sqref="C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2018-01-10T22:19:09Z</dcterms:modified>
</cp:coreProperties>
</file>