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331" i="20" l="1"/>
  <c r="T331" i="20"/>
  <c r="U331" i="20"/>
  <c r="AD331" i="20" s="1"/>
  <c r="V331" i="20"/>
  <c r="X331" i="20"/>
  <c r="Y331" i="20"/>
  <c r="Z331" i="20"/>
  <c r="AA331" i="20"/>
  <c r="AB331" i="20"/>
  <c r="AC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AT331" i="20"/>
  <c r="AU331" i="20"/>
  <c r="AV331" i="20"/>
  <c r="AW331" i="20"/>
  <c r="AX331" i="20"/>
  <c r="AY331" i="20"/>
  <c r="AZ331" i="20"/>
  <c r="BA331" i="20"/>
  <c r="BB331" i="20"/>
  <c r="BC331" i="20"/>
  <c r="BD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E414" i="7" s="1"/>
  <c r="L413" i="6"/>
  <c r="M413" i="6"/>
  <c r="I413" i="6"/>
  <c r="C413" i="6"/>
  <c r="D413" i="6"/>
  <c r="E413" i="6" s="1"/>
  <c r="L414" i="5"/>
  <c r="D414" i="5" s="1"/>
  <c r="M414" i="5"/>
  <c r="I414" i="5"/>
  <c r="C414" i="5"/>
  <c r="W331" i="20" l="1"/>
  <c r="E421" i="10"/>
  <c r="H421" i="10"/>
  <c r="G421" i="10"/>
  <c r="E420" i="9"/>
  <c r="G420" i="9"/>
  <c r="H420" i="9"/>
  <c r="G420" i="11"/>
  <c r="H420" i="11"/>
  <c r="E420" i="11"/>
  <c r="E414" i="8"/>
  <c r="H414" i="8" s="1"/>
  <c r="G414" i="8"/>
  <c r="H414" i="7"/>
  <c r="G414" i="7"/>
  <c r="H413" i="6"/>
  <c r="G413" i="6"/>
  <c r="G414" i="5"/>
  <c r="H414" i="5"/>
  <c r="E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B281" i="25"/>
  <c r="B280" i="25"/>
  <c r="B279" i="25"/>
  <c r="B278" i="25"/>
  <c r="S330" i="20"/>
  <c r="T330" i="20"/>
  <c r="U330" i="20"/>
  <c r="V330" i="20"/>
  <c r="AC330" i="20" s="1"/>
  <c r="W330" i="20"/>
  <c r="X330" i="20"/>
  <c r="AA330" i="20"/>
  <c r="AB330" i="20"/>
  <c r="AD330" i="20"/>
  <c r="AE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AT330" i="20"/>
  <c r="AU330" i="20"/>
  <c r="AV330" i="20"/>
  <c r="AW330" i="20"/>
  <c r="AY330" i="20"/>
  <c r="AZ330" i="20"/>
  <c r="BA330" i="20"/>
  <c r="BB330" i="20"/>
  <c r="BC330" i="20"/>
  <c r="BD330" i="20"/>
  <c r="G420" i="10" l="1"/>
  <c r="H420" i="10"/>
  <c r="E420" i="10"/>
  <c r="E419" i="9"/>
  <c r="G419" i="9"/>
  <c r="H419" i="9"/>
  <c r="E419" i="11"/>
  <c r="H419" i="11"/>
  <c r="G419" i="11"/>
  <c r="E413" i="8"/>
  <c r="H413" i="8" s="1"/>
  <c r="G413" i="8"/>
  <c r="G413" i="7"/>
  <c r="H413" i="7"/>
  <c r="E413" i="7"/>
  <c r="H412" i="6"/>
  <c r="G412" i="6"/>
  <c r="E412" i="6"/>
  <c r="E413" i="5"/>
  <c r="G413" i="5"/>
  <c r="H413" i="5"/>
  <c r="AX330" i="20"/>
  <c r="Z330" i="20"/>
  <c r="Y330" i="20"/>
  <c r="M418" i="5"/>
  <c r="M417" i="5"/>
  <c r="M416" i="5"/>
  <c r="M415" i="5"/>
  <c r="A1" i="27" l="1"/>
  <c r="S329" i="20"/>
  <c r="T329" i="20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AT329" i="20"/>
  <c r="AU329" i="20"/>
  <c r="AV329" i="20"/>
  <c r="AW329" i="20"/>
  <c r="AX329" i="20"/>
  <c r="AY329" i="20"/>
  <c r="AZ329" i="20"/>
  <c r="BA329" i="20"/>
  <c r="BB329" i="20"/>
  <c r="BC329" i="20"/>
  <c r="BD329" i="20"/>
  <c r="Z329" i="20" l="1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E418" i="9" s="1"/>
  <c r="L418" i="11"/>
  <c r="M418" i="11"/>
  <c r="I417" i="11"/>
  <c r="C418" i="11"/>
  <c r="D418" i="11"/>
  <c r="E418" i="11" s="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H412" i="7"/>
  <c r="C412" i="7"/>
  <c r="D412" i="7"/>
  <c r="E412" i="7" s="1"/>
  <c r="L411" i="6"/>
  <c r="D411" i="6" s="1"/>
  <c r="M411" i="6"/>
  <c r="I411" i="6"/>
  <c r="C411" i="6"/>
  <c r="L412" i="5"/>
  <c r="M412" i="5"/>
  <c r="I411" i="5"/>
  <c r="C412" i="5"/>
  <c r="D412" i="5"/>
  <c r="E412" i="5" s="1"/>
  <c r="G419" i="10" l="1"/>
  <c r="H419" i="10"/>
  <c r="E419" i="10"/>
  <c r="H418" i="9"/>
  <c r="G418" i="9"/>
  <c r="G418" i="11"/>
  <c r="H418" i="11"/>
  <c r="E412" i="8"/>
  <c r="H412" i="8" s="1"/>
  <c r="G412" i="8"/>
  <c r="G412" i="7"/>
  <c r="E411" i="6"/>
  <c r="H411" i="6"/>
  <c r="G411" i="6"/>
  <c r="H412" i="5"/>
  <c r="G412" i="5"/>
  <c r="BD326" i="20"/>
  <c r="BD327" i="20"/>
  <c r="BD328" i="20"/>
  <c r="S328" i="20"/>
  <c r="T328" i="20"/>
  <c r="U328" i="20"/>
  <c r="X328" i="20" s="1"/>
  <c r="V328" i="20"/>
  <c r="W328" i="20"/>
  <c r="Y328" i="20"/>
  <c r="Z328" i="20"/>
  <c r="AA328" i="20"/>
  <c r="AB328" i="20"/>
  <c r="AC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AT328" i="20"/>
  <c r="AU328" i="20"/>
  <c r="AV328" i="20"/>
  <c r="AW328" i="20"/>
  <c r="AX328" i="20"/>
  <c r="AY328" i="20"/>
  <c r="AZ328" i="20"/>
  <c r="BA328" i="20"/>
  <c r="BB328" i="20"/>
  <c r="BC328" i="20"/>
  <c r="M274" i="25" l="1"/>
  <c r="K274" i="25"/>
  <c r="I274" i="25"/>
  <c r="B274" i="25"/>
  <c r="D274" i="25"/>
  <c r="L418" i="10"/>
  <c r="M418" i="10"/>
  <c r="I417" i="10"/>
  <c r="C418" i="10"/>
  <c r="D418" i="10"/>
  <c r="E418" i="10" s="1"/>
  <c r="L417" i="9"/>
  <c r="M417" i="9"/>
  <c r="I416" i="9"/>
  <c r="C417" i="9"/>
  <c r="D417" i="9"/>
  <c r="E417" i="9" s="1"/>
  <c r="L417" i="11"/>
  <c r="M417" i="11"/>
  <c r="I416" i="11"/>
  <c r="C417" i="11"/>
  <c r="D417" i="11"/>
  <c r="E417" i="11" s="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H418" i="10" l="1"/>
  <c r="G418" i="10"/>
  <c r="G417" i="9"/>
  <c r="H417" i="9"/>
  <c r="H417" i="11"/>
  <c r="G417" i="11"/>
  <c r="E411" i="8"/>
  <c r="H411" i="8" s="1"/>
  <c r="G411" i="8"/>
  <c r="H411" i="7"/>
  <c r="G411" i="7"/>
  <c r="E411" i="7"/>
  <c r="E410" i="6"/>
  <c r="G410" i="6"/>
  <c r="H410" i="6"/>
  <c r="E411" i="5"/>
  <c r="H411" i="5"/>
  <c r="G411" i="5"/>
  <c r="I415" i="12"/>
  <c r="I415" i="11"/>
  <c r="I415" i="9"/>
  <c r="I416" i="10"/>
  <c r="S327" i="20"/>
  <c r="T327" i="20"/>
  <c r="U327" i="20"/>
  <c r="W327" i="20" s="1"/>
  <c r="V327" i="20"/>
  <c r="AE327" i="20" s="1"/>
  <c r="Z327" i="20"/>
  <c r="AA327" i="20"/>
  <c r="AD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AT327" i="20"/>
  <c r="AU327" i="20"/>
  <c r="AW327" i="20"/>
  <c r="AX327" i="20"/>
  <c r="AY327" i="20"/>
  <c r="AZ327" i="20"/>
  <c r="BA327" i="20"/>
  <c r="BB327" i="20"/>
  <c r="BC327" i="20"/>
  <c r="S326" i="20"/>
  <c r="T326" i="20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AS326" i="20"/>
  <c r="AT326" i="20"/>
  <c r="AU326" i="20"/>
  <c r="AW326" i="20"/>
  <c r="AY326" i="20"/>
  <c r="AZ326" i="20"/>
  <c r="BA326" i="20"/>
  <c r="BB326" i="20"/>
  <c r="BC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E416" i="11" s="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E410" i="5" s="1"/>
  <c r="G416" i="11" l="1"/>
  <c r="AC327" i="20"/>
  <c r="Y327" i="20"/>
  <c r="AV327" i="20"/>
  <c r="AB327" i="20"/>
  <c r="X327" i="20"/>
  <c r="AV326" i="20"/>
  <c r="AB326" i="20"/>
  <c r="X326" i="20"/>
  <c r="AX326" i="20"/>
  <c r="AD326" i="20"/>
  <c r="Z326" i="20"/>
  <c r="E410" i="8"/>
  <c r="H410" i="8" s="1"/>
  <c r="E417" i="10"/>
  <c r="G417" i="10"/>
  <c r="H417" i="10"/>
  <c r="E416" i="9"/>
  <c r="G416" i="9"/>
  <c r="H416" i="9"/>
  <c r="H416" i="11"/>
  <c r="E410" i="7"/>
  <c r="G410" i="7"/>
  <c r="H410" i="7"/>
  <c r="G409" i="6"/>
  <c r="E409" i="6"/>
  <c r="H409" i="6"/>
  <c r="H410" i="5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E408" i="6" s="1"/>
  <c r="L409" i="5"/>
  <c r="D409" i="5" s="1"/>
  <c r="M409" i="5"/>
  <c r="I409" i="5"/>
  <c r="C409" i="5"/>
  <c r="E416" i="10" l="1"/>
  <c r="E415" i="9"/>
  <c r="H416" i="10"/>
  <c r="G415" i="9"/>
  <c r="H415" i="9"/>
  <c r="E415" i="11"/>
  <c r="G415" i="11"/>
  <c r="H415" i="11"/>
  <c r="E409" i="8"/>
  <c r="H409" i="8" s="1"/>
  <c r="G409" i="8"/>
  <c r="E409" i="7"/>
  <c r="G409" i="7"/>
  <c r="H409" i="7"/>
  <c r="H408" i="6"/>
  <c r="G408" i="6"/>
  <c r="G409" i="5"/>
  <c r="E409" i="5"/>
  <c r="H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5" i="20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AT325" i="20"/>
  <c r="AU325" i="20"/>
  <c r="AV325" i="20"/>
  <c r="AW325" i="20"/>
  <c r="AX325" i="20"/>
  <c r="AY325" i="20"/>
  <c r="AZ325" i="20"/>
  <c r="BA325" i="20"/>
  <c r="BB325" i="20"/>
  <c r="BC325" i="20"/>
  <c r="BD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E415" i="10" l="1"/>
  <c r="G415" i="10"/>
  <c r="H415" i="10"/>
  <c r="E414" i="9"/>
  <c r="H414" i="9"/>
  <c r="G414" i="9"/>
  <c r="E414" i="11"/>
  <c r="G414" i="11"/>
  <c r="H414" i="11"/>
  <c r="E408" i="8"/>
  <c r="H408" i="8" s="1"/>
  <c r="G408" i="8"/>
  <c r="E408" i="7"/>
  <c r="G408" i="7"/>
  <c r="H408" i="7"/>
  <c r="E407" i="6"/>
  <c r="H407" i="6"/>
  <c r="G407" i="6"/>
  <c r="E408" i="5"/>
  <c r="H408" i="5"/>
  <c r="G408" i="5"/>
  <c r="AC325" i="20"/>
  <c r="Y325" i="20"/>
  <c r="AE325" i="20"/>
  <c r="S324" i="20"/>
  <c r="T324" i="20"/>
  <c r="U324" i="20"/>
  <c r="V324" i="20"/>
  <c r="W324" i="20" s="1"/>
  <c r="X324" i="20"/>
  <c r="Z324" i="20"/>
  <c r="AA324" i="20"/>
  <c r="AB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AT324" i="20"/>
  <c r="AU324" i="20"/>
  <c r="AV324" i="20"/>
  <c r="AW324" i="20"/>
  <c r="AX324" i="20"/>
  <c r="AY324" i="20"/>
  <c r="AZ324" i="20"/>
  <c r="BA324" i="20"/>
  <c r="BB324" i="20"/>
  <c r="BC324" i="20"/>
  <c r="BD324" i="20"/>
  <c r="M270" i="25"/>
  <c r="K270" i="25"/>
  <c r="I270" i="25"/>
  <c r="B270" i="25"/>
  <c r="D270" i="25"/>
  <c r="L414" i="10"/>
  <c r="M414" i="10"/>
  <c r="I413" i="10"/>
  <c r="G414" i="10"/>
  <c r="C414" i="10"/>
  <c r="D414" i="10"/>
  <c r="H414" i="10" s="1"/>
  <c r="E414" i="10"/>
  <c r="L413" i="9"/>
  <c r="M413" i="9"/>
  <c r="I412" i="9"/>
  <c r="C413" i="9"/>
  <c r="D413" i="9"/>
  <c r="E413" i="9" s="1"/>
  <c r="L413" i="11"/>
  <c r="M413" i="11"/>
  <c r="I412" i="11"/>
  <c r="C413" i="11"/>
  <c r="D413" i="11"/>
  <c r="E413" i="11" s="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E406" i="6" s="1"/>
  <c r="L407" i="5"/>
  <c r="D407" i="5" s="1"/>
  <c r="M407" i="5"/>
  <c r="I407" i="5"/>
  <c r="C407" i="5"/>
  <c r="AC324" i="20" l="1"/>
  <c r="Y324" i="20"/>
  <c r="AE324" i="20"/>
  <c r="G413" i="9"/>
  <c r="H413" i="9"/>
  <c r="G413" i="11"/>
  <c r="H413" i="11"/>
  <c r="E407" i="8"/>
  <c r="H407" i="8" s="1"/>
  <c r="G407" i="8"/>
  <c r="H407" i="7"/>
  <c r="G407" i="7"/>
  <c r="E407" i="7"/>
  <c r="H406" i="6"/>
  <c r="E407" i="5"/>
  <c r="H407" i="5"/>
  <c r="G407" i="5"/>
  <c r="S323" i="20"/>
  <c r="T323" i="20"/>
  <c r="U323" i="20"/>
  <c r="V323" i="20"/>
  <c r="W323" i="20"/>
  <c r="X323" i="20"/>
  <c r="Y323" i="20"/>
  <c r="Z323" i="20"/>
  <c r="AA323" i="20"/>
  <c r="AB323" i="20"/>
  <c r="AC323" i="20"/>
  <c r="AD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AT323" i="20"/>
  <c r="AU323" i="20"/>
  <c r="AV323" i="20"/>
  <c r="AW323" i="20"/>
  <c r="AX323" i="20"/>
  <c r="AY323" i="20"/>
  <c r="AZ323" i="20"/>
  <c r="BA323" i="20"/>
  <c r="BB323" i="20"/>
  <c r="BC323" i="20"/>
  <c r="BD323" i="20"/>
  <c r="I412" i="10"/>
  <c r="S322" i="20"/>
  <c r="T322" i="20"/>
  <c r="U322" i="20"/>
  <c r="V322" i="20"/>
  <c r="Y322" i="20" s="1"/>
  <c r="W322" i="20"/>
  <c r="X322" i="20"/>
  <c r="Z322" i="20"/>
  <c r="AA322" i="20"/>
  <c r="AB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AS322" i="20"/>
  <c r="AT322" i="20"/>
  <c r="AU322" i="20"/>
  <c r="AV322" i="20"/>
  <c r="AW322" i="20"/>
  <c r="AX322" i="20"/>
  <c r="AY322" i="20"/>
  <c r="AZ322" i="20"/>
  <c r="BA322" i="20"/>
  <c r="BB322" i="20"/>
  <c r="BC322" i="20"/>
  <c r="BD322" i="20"/>
  <c r="B323" i="20"/>
  <c r="M269" i="25"/>
  <c r="K269" i="25"/>
  <c r="I269" i="25"/>
  <c r="B269" i="25"/>
  <c r="D269" i="25"/>
  <c r="L413" i="10"/>
  <c r="M413" i="10"/>
  <c r="C413" i="10"/>
  <c r="D413" i="10"/>
  <c r="E413" i="10" s="1"/>
  <c r="L412" i="9"/>
  <c r="D412" i="9" s="1"/>
  <c r="M412" i="9"/>
  <c r="I411" i="9"/>
  <c r="C412" i="9"/>
  <c r="L412" i="11"/>
  <c r="M412" i="11"/>
  <c r="I411" i="11"/>
  <c r="C412" i="11"/>
  <c r="D412" i="11"/>
  <c r="E412" i="11" s="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E406" i="7" s="1"/>
  <c r="L405" i="6"/>
  <c r="D405" i="6" s="1"/>
  <c r="M405" i="6"/>
  <c r="I405" i="6"/>
  <c r="C405" i="6"/>
  <c r="L406" i="5"/>
  <c r="M406" i="5"/>
  <c r="I406" i="5"/>
  <c r="C406" i="5"/>
  <c r="D406" i="5"/>
  <c r="E406" i="5" s="1"/>
  <c r="H413" i="10" l="1"/>
  <c r="AC322" i="20"/>
  <c r="G413" i="10"/>
  <c r="E412" i="9"/>
  <c r="H412" i="9"/>
  <c r="G412" i="9"/>
  <c r="G412" i="11"/>
  <c r="H412" i="11"/>
  <c r="G406" i="8"/>
  <c r="E406" i="8"/>
  <c r="H406" i="8" s="1"/>
  <c r="H406" i="7"/>
  <c r="H405" i="6"/>
  <c r="G405" i="6"/>
  <c r="E405" i="6"/>
  <c r="H406" i="5"/>
  <c r="G406" i="5"/>
  <c r="M268" i="25"/>
  <c r="K268" i="25"/>
  <c r="I268" i="25"/>
  <c r="B268" i="25"/>
  <c r="D268" i="25"/>
  <c r="L412" i="10"/>
  <c r="M412" i="10"/>
  <c r="I411" i="10"/>
  <c r="C412" i="10"/>
  <c r="D412" i="10"/>
  <c r="E412" i="10" s="1"/>
  <c r="L411" i="9"/>
  <c r="D411" i="9" s="1"/>
  <c r="M411" i="9"/>
  <c r="I410" i="9"/>
  <c r="C411" i="9"/>
  <c r="L411" i="11"/>
  <c r="M411" i="11"/>
  <c r="I410" i="11"/>
  <c r="C411" i="11"/>
  <c r="D411" i="11"/>
  <c r="E411" i="11" s="1"/>
  <c r="L411" i="12"/>
  <c r="M411" i="12"/>
  <c r="I410" i="12"/>
  <c r="G411" i="12"/>
  <c r="C411" i="12"/>
  <c r="D411" i="12"/>
  <c r="L405" i="8"/>
  <c r="M405" i="8"/>
  <c r="I405" i="8"/>
  <c r="C405" i="8"/>
  <c r="D405" i="8"/>
  <c r="E405" i="8" s="1"/>
  <c r="H405" i="8" s="1"/>
  <c r="L405" i="7"/>
  <c r="D405" i="7" s="1"/>
  <c r="M405" i="7"/>
  <c r="I405" i="7"/>
  <c r="C405" i="7"/>
  <c r="L404" i="6"/>
  <c r="M404" i="6"/>
  <c r="I404" i="6"/>
  <c r="C404" i="6"/>
  <c r="D404" i="6"/>
  <c r="E404" i="6" s="1"/>
  <c r="L405" i="5"/>
  <c r="M405" i="5"/>
  <c r="I405" i="5"/>
  <c r="C405" i="5"/>
  <c r="D405" i="5"/>
  <c r="E405" i="5" s="1"/>
  <c r="G412" i="10" l="1"/>
  <c r="H412" i="10"/>
  <c r="E411" i="9"/>
  <c r="G411" i="9"/>
  <c r="H411" i="9"/>
  <c r="G411" i="11"/>
  <c r="H411" i="11"/>
  <c r="G405" i="8"/>
  <c r="H405" i="7"/>
  <c r="G405" i="7"/>
  <c r="E405" i="7"/>
  <c r="H404" i="6"/>
  <c r="G404" i="6"/>
  <c r="G405" i="5"/>
  <c r="H405" i="5"/>
  <c r="BE321" i="20"/>
  <c r="BF321" i="20"/>
  <c r="BG321" i="20"/>
  <c r="BJ321" i="20" s="1"/>
  <c r="BH321" i="20"/>
  <c r="BI321" i="20"/>
  <c r="S321" i="20"/>
  <c r="T321" i="20"/>
  <c r="U321" i="20"/>
  <c r="V321" i="20"/>
  <c r="W321" i="20" s="1"/>
  <c r="X321" i="20"/>
  <c r="Z321" i="20"/>
  <c r="AA321" i="20"/>
  <c r="AB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AT321" i="20"/>
  <c r="AU321" i="20"/>
  <c r="AV321" i="20"/>
  <c r="AW321" i="20"/>
  <c r="AX321" i="20"/>
  <c r="AY321" i="20"/>
  <c r="AZ321" i="20"/>
  <c r="BA321" i="20"/>
  <c r="BB321" i="20"/>
  <c r="BC321" i="20"/>
  <c r="BD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AC321" i="20" l="1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0" i="20"/>
  <c r="U320" i="20"/>
  <c r="W320" i="20" s="1"/>
  <c r="V320" i="20"/>
  <c r="X320" i="20"/>
  <c r="Y320" i="20"/>
  <c r="AA320" i="20"/>
  <c r="AB320" i="20"/>
  <c r="AC320" i="20"/>
  <c r="AE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AT320" i="20"/>
  <c r="AU320" i="20"/>
  <c r="AV320" i="20"/>
  <c r="AW320" i="20"/>
  <c r="AY320" i="20"/>
  <c r="AZ320" i="20"/>
  <c r="BA320" i="20"/>
  <c r="BB320" i="20"/>
  <c r="BC320" i="20"/>
  <c r="BD320" i="20"/>
  <c r="BE320" i="20"/>
  <c r="BJ320" i="20" s="1"/>
  <c r="BF320" i="20"/>
  <c r="BG320" i="20"/>
  <c r="BH320" i="20"/>
  <c r="BI320" i="20"/>
  <c r="B321" i="20"/>
  <c r="B322" i="20"/>
  <c r="B324" i="20"/>
  <c r="B325" i="20"/>
  <c r="I409" i="10"/>
  <c r="I408" i="9"/>
  <c r="I408" i="11"/>
  <c r="I408" i="12"/>
  <c r="AX320" i="20" l="1"/>
  <c r="AD320" i="20"/>
  <c r="Z320" i="20"/>
  <c r="I402" i="7"/>
  <c r="L402" i="7"/>
  <c r="L401" i="7"/>
  <c r="I401" i="7"/>
  <c r="I402" i="5"/>
  <c r="I401" i="5"/>
  <c r="I401" i="6"/>
  <c r="I400" i="6"/>
  <c r="S319" i="20"/>
  <c r="T319" i="20"/>
  <c r="U319" i="20"/>
  <c r="W319" i="20" s="1"/>
  <c r="V319" i="20"/>
  <c r="X319" i="20"/>
  <c r="Y319" i="20"/>
  <c r="AA319" i="20"/>
  <c r="AB319" i="20"/>
  <c r="AC319" i="20"/>
  <c r="AE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AT319" i="20"/>
  <c r="AU319" i="20"/>
  <c r="AV319" i="20"/>
  <c r="AW319" i="20"/>
  <c r="AY319" i="20"/>
  <c r="AZ319" i="20"/>
  <c r="BA319" i="20"/>
  <c r="BB319" i="20"/>
  <c r="BC319" i="20"/>
  <c r="BD319" i="20"/>
  <c r="BE319" i="20"/>
  <c r="BJ319" i="20" s="1"/>
  <c r="BF319" i="20"/>
  <c r="BG319" i="20"/>
  <c r="BH319" i="20"/>
  <c r="BI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AX319" i="20" l="1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8" i="20"/>
  <c r="U318" i="20"/>
  <c r="V318" i="20"/>
  <c r="W318" i="20"/>
  <c r="X318" i="20"/>
  <c r="Y318" i="20"/>
  <c r="Z318" i="20"/>
  <c r="AA318" i="20"/>
  <c r="AB318" i="20"/>
  <c r="AC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AT318" i="20"/>
  <c r="AU318" i="20"/>
  <c r="AV318" i="20"/>
  <c r="AW318" i="20"/>
  <c r="AX318" i="20"/>
  <c r="AY318" i="20"/>
  <c r="AZ318" i="20"/>
  <c r="BA318" i="20"/>
  <c r="BB318" i="20"/>
  <c r="BC318" i="20"/>
  <c r="BD318" i="20"/>
  <c r="BE318" i="20"/>
  <c r="BJ318" i="20" s="1"/>
  <c r="BF318" i="20"/>
  <c r="BG318" i="20"/>
  <c r="BH318" i="20"/>
  <c r="BI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G408" i="10" l="1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7" i="20"/>
  <c r="U317" i="20"/>
  <c r="W317" i="20" s="1"/>
  <c r="V317" i="20"/>
  <c r="Y317" i="20"/>
  <c r="AA317" i="20"/>
  <c r="AC317" i="20"/>
  <c r="AE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AT317" i="20"/>
  <c r="AU317" i="20"/>
  <c r="AW317" i="20"/>
  <c r="AY317" i="20"/>
  <c r="AZ317" i="20"/>
  <c r="BA317" i="20"/>
  <c r="BB317" i="20"/>
  <c r="BC317" i="20"/>
  <c r="BD317" i="20"/>
  <c r="BE317" i="20"/>
  <c r="BJ317" i="20" s="1"/>
  <c r="BF317" i="20"/>
  <c r="BG317" i="20"/>
  <c r="BH317" i="20"/>
  <c r="BI317" i="20"/>
  <c r="D407" i="10"/>
  <c r="I406" i="10"/>
  <c r="D406" i="9"/>
  <c r="I405" i="9"/>
  <c r="D406" i="11"/>
  <c r="I405" i="11"/>
  <c r="D406" i="12"/>
  <c r="G406" i="12" s="1"/>
  <c r="I405" i="12"/>
  <c r="I399" i="5"/>
  <c r="G407" i="10" l="1"/>
  <c r="G406" i="9"/>
  <c r="G406" i="11"/>
  <c r="AX317" i="20"/>
  <c r="AD317" i="20"/>
  <c r="Z317" i="20"/>
  <c r="AV317" i="20"/>
  <c r="AB317" i="20"/>
  <c r="X317" i="20"/>
  <c r="S316" i="20"/>
  <c r="T316" i="20"/>
  <c r="U316" i="20"/>
  <c r="V316" i="20"/>
  <c r="W316" i="20" s="1"/>
  <c r="X316" i="20"/>
  <c r="Z316" i="20"/>
  <c r="AA316" i="20"/>
  <c r="AB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AT316" i="20"/>
  <c r="AU316" i="20"/>
  <c r="AV316" i="20"/>
  <c r="AW316" i="20"/>
  <c r="AX316" i="20"/>
  <c r="AY316" i="20"/>
  <c r="AZ316" i="20"/>
  <c r="BA316" i="20"/>
  <c r="BB316" i="20"/>
  <c r="BC316" i="20"/>
  <c r="BD316" i="20"/>
  <c r="BE316" i="20"/>
  <c r="BF316" i="20"/>
  <c r="BG316" i="20"/>
  <c r="BH316" i="20"/>
  <c r="BJ316" i="20" s="1"/>
  <c r="BI316" i="20"/>
  <c r="B316" i="20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AC316" i="20" l="1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S315" i="20" l="1"/>
  <c r="T315" i="20"/>
  <c r="U315" i="20"/>
  <c r="W315" i="20" s="1"/>
  <c r="V315" i="20"/>
  <c r="X315" i="20"/>
  <c r="Y315" i="20"/>
  <c r="AA315" i="20"/>
  <c r="AB315" i="20"/>
  <c r="AC315" i="20"/>
  <c r="AE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AT315" i="20"/>
  <c r="AU315" i="20"/>
  <c r="AV315" i="20"/>
  <c r="AW315" i="20"/>
  <c r="AY315" i="20"/>
  <c r="AZ315" i="20"/>
  <c r="BA315" i="20"/>
  <c r="BB315" i="20"/>
  <c r="BC315" i="20"/>
  <c r="BD315" i="20"/>
  <c r="BE315" i="20"/>
  <c r="BF315" i="20"/>
  <c r="BG315" i="20"/>
  <c r="BH315" i="20"/>
  <c r="BI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G405" i="10" l="1"/>
  <c r="G404" i="9"/>
  <c r="G404" i="11"/>
  <c r="G398" i="8"/>
  <c r="G398" i="7"/>
  <c r="G397" i="6"/>
  <c r="G398" i="5"/>
  <c r="BJ315" i="20"/>
  <c r="AX315" i="20"/>
  <c r="AD315" i="20"/>
  <c r="Z315" i="20"/>
  <c r="I402" i="12"/>
  <c r="S314" i="20"/>
  <c r="T314" i="20"/>
  <c r="U314" i="20"/>
  <c r="V314" i="20"/>
  <c r="W314" i="20" s="1"/>
  <c r="X314" i="20"/>
  <c r="Z314" i="20"/>
  <c r="AA314" i="20"/>
  <c r="AB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AT314" i="20"/>
  <c r="AU314" i="20"/>
  <c r="AV314" i="20"/>
  <c r="AW314" i="20"/>
  <c r="AX314" i="20"/>
  <c r="AY314" i="20"/>
  <c r="AZ314" i="20"/>
  <c r="BA314" i="20"/>
  <c r="BB314" i="20"/>
  <c r="BC314" i="20"/>
  <c r="BD314" i="20"/>
  <c r="BE314" i="20"/>
  <c r="BF314" i="20"/>
  <c r="BG314" i="20"/>
  <c r="BJ314" i="20" s="1"/>
  <c r="BH314" i="20"/>
  <c r="BI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AC314" i="20" l="1"/>
  <c r="Y314" i="20"/>
  <c r="AE314" i="20"/>
  <c r="G404" i="10"/>
  <c r="G403" i="9"/>
  <c r="G403" i="11"/>
  <c r="G397" i="8"/>
  <c r="G397" i="7"/>
  <c r="G396" i="6"/>
  <c r="G397" i="5"/>
  <c r="S313" i="20"/>
  <c r="T313" i="20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AT313" i="20"/>
  <c r="AU313" i="20"/>
  <c r="AV313" i="20"/>
  <c r="AW313" i="20"/>
  <c r="AY313" i="20"/>
  <c r="AZ313" i="20"/>
  <c r="BA313" i="20"/>
  <c r="BB313" i="20"/>
  <c r="BC313" i="20"/>
  <c r="BD313" i="20"/>
  <c r="BE313" i="20"/>
  <c r="BJ313" i="20" s="1"/>
  <c r="BF313" i="20"/>
  <c r="BG313" i="20"/>
  <c r="BH313" i="20"/>
  <c r="BI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AX313" i="20" l="1"/>
  <c r="AD313" i="20"/>
  <c r="Z313" i="20"/>
  <c r="G403" i="10"/>
  <c r="G396" i="8"/>
  <c r="G396" i="7"/>
  <c r="G395" i="6"/>
  <c r="G396" i="5"/>
  <c r="S312" i="20"/>
  <c r="T312" i="20"/>
  <c r="U312" i="20"/>
  <c r="W312" i="20" s="1"/>
  <c r="V312" i="20"/>
  <c r="X312" i="20"/>
  <c r="Y312" i="20"/>
  <c r="AA312" i="20"/>
  <c r="AB312" i="20"/>
  <c r="AC312" i="20"/>
  <c r="AE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AT312" i="20"/>
  <c r="AU312" i="20"/>
  <c r="AV312" i="20"/>
  <c r="AW312" i="20"/>
  <c r="AY312" i="20"/>
  <c r="AZ312" i="20"/>
  <c r="BA312" i="20"/>
  <c r="BB312" i="20"/>
  <c r="BC312" i="20"/>
  <c r="BD312" i="20"/>
  <c r="BE312" i="20"/>
  <c r="BJ312" i="20" s="1"/>
  <c r="BF312" i="20"/>
  <c r="BG312" i="20"/>
  <c r="BH312" i="20"/>
  <c r="BI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AX312" i="20" l="1"/>
  <c r="AD312" i="20"/>
  <c r="Z312" i="20"/>
  <c r="G402" i="10"/>
  <c r="G401" i="9"/>
  <c r="G401" i="11"/>
  <c r="G395" i="8"/>
  <c r="G395" i="7"/>
  <c r="G394" i="6"/>
  <c r="G395" i="5"/>
  <c r="BI166" i="20"/>
  <c r="BH166" i="20"/>
  <c r="BG166" i="20"/>
  <c r="BF166" i="20"/>
  <c r="BE166" i="20"/>
  <c r="BJ166" i="20" s="1"/>
  <c r="BD166" i="20"/>
  <c r="BC166" i="20"/>
  <c r="BB166" i="20"/>
  <c r="BA166" i="20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C166" i="20"/>
  <c r="AA166" i="20"/>
  <c r="Y166" i="20"/>
  <c r="V166" i="20"/>
  <c r="AV166" i="20" s="1"/>
  <c r="U166" i="20"/>
  <c r="AB166" i="20" s="1"/>
  <c r="T166" i="20"/>
  <c r="S166" i="20"/>
  <c r="S311" i="20"/>
  <c r="T311" i="20"/>
  <c r="U311" i="20"/>
  <c r="W311" i="20" s="1"/>
  <c r="V311" i="20"/>
  <c r="X311" i="20"/>
  <c r="Y311" i="20"/>
  <c r="AA311" i="20"/>
  <c r="AB311" i="20"/>
  <c r="AC311" i="20"/>
  <c r="AE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AT311" i="20"/>
  <c r="AU311" i="20"/>
  <c r="AV311" i="20"/>
  <c r="AW311" i="20"/>
  <c r="AY311" i="20"/>
  <c r="AZ311" i="20"/>
  <c r="BA311" i="20"/>
  <c r="BB311" i="20"/>
  <c r="BC311" i="20"/>
  <c r="BD311" i="20"/>
  <c r="BE311" i="20"/>
  <c r="BJ311" i="20" s="1"/>
  <c r="BF311" i="20"/>
  <c r="BG311" i="20"/>
  <c r="BH311" i="20"/>
  <c r="BI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Z166" i="20" l="1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S310" i="20" l="1"/>
  <c r="T310" i="20"/>
  <c r="U310" i="20"/>
  <c r="V310" i="20"/>
  <c r="W310" i="20"/>
  <c r="X310" i="20"/>
  <c r="Y310" i="20"/>
  <c r="Z310" i="20"/>
  <c r="AA310" i="20"/>
  <c r="AB310" i="20"/>
  <c r="AC310" i="20"/>
  <c r="AD310" i="20"/>
  <c r="AE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AT310" i="20"/>
  <c r="AU310" i="20"/>
  <c r="AV310" i="20"/>
  <c r="AW310" i="20"/>
  <c r="AX310" i="20"/>
  <c r="AY310" i="20"/>
  <c r="AZ310" i="20"/>
  <c r="BA310" i="20"/>
  <c r="BB310" i="20"/>
  <c r="BC310" i="20"/>
  <c r="BD310" i="20"/>
  <c r="BE310" i="20"/>
  <c r="BJ310" i="20" s="1"/>
  <c r="BF310" i="20"/>
  <c r="BG310" i="20"/>
  <c r="BH310" i="20"/>
  <c r="BI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G400" i="10" l="1"/>
  <c r="G399" i="9"/>
  <c r="G399" i="11"/>
  <c r="G393" i="8"/>
  <c r="G393" i="7"/>
  <c r="G392" i="6"/>
  <c r="G393" i="5"/>
  <c r="BJ309" i="20"/>
  <c r="S309" i="20"/>
  <c r="T309" i="20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BH309" i="20" s="1"/>
  <c r="AR309" i="20"/>
  <c r="AS309" i="20"/>
  <c r="AT309" i="20"/>
  <c r="AU309" i="20"/>
  <c r="AW309" i="20"/>
  <c r="AY309" i="20"/>
  <c r="AZ309" i="20"/>
  <c r="BA309" i="20"/>
  <c r="BB309" i="20"/>
  <c r="BC309" i="20"/>
  <c r="BD309" i="20"/>
  <c r="BE309" i="20"/>
  <c r="BF309" i="20"/>
  <c r="BG309" i="20"/>
  <c r="BI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AE309" i="20" l="1"/>
  <c r="AC309" i="20"/>
  <c r="W309" i="20"/>
  <c r="AV309" i="20"/>
  <c r="AB309" i="20"/>
  <c r="X309" i="20"/>
  <c r="AX309" i="20"/>
  <c r="AD309" i="20"/>
  <c r="Z309" i="20"/>
  <c r="G392" i="8"/>
  <c r="G392" i="7"/>
  <c r="G391" i="6"/>
  <c r="G392" i="5"/>
  <c r="S308" i="20"/>
  <c r="T308" i="20"/>
  <c r="U308" i="20"/>
  <c r="W308" i="20" s="1"/>
  <c r="V308" i="20"/>
  <c r="X308" i="20"/>
  <c r="Y308" i="20"/>
  <c r="AA308" i="20"/>
  <c r="AB308" i="20"/>
  <c r="AC308" i="20"/>
  <c r="AE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AT308" i="20"/>
  <c r="AU308" i="20"/>
  <c r="AV308" i="20"/>
  <c r="AW308" i="20"/>
  <c r="AY308" i="20"/>
  <c r="AZ308" i="20"/>
  <c r="BA308" i="20"/>
  <c r="BB308" i="20"/>
  <c r="BC308" i="20"/>
  <c r="BD308" i="20"/>
  <c r="BE308" i="20"/>
  <c r="BJ308" i="20" s="1"/>
  <c r="BF308" i="20"/>
  <c r="BG308" i="20"/>
  <c r="BH308" i="20"/>
  <c r="BI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AX308" i="20" l="1"/>
  <c r="AD308" i="20"/>
  <c r="Z308" i="20"/>
  <c r="G398" i="10"/>
  <c r="G397" i="9"/>
  <c r="G390" i="6"/>
  <c r="G391" i="5"/>
  <c r="BJ307" i="20"/>
  <c r="S307" i="20"/>
  <c r="T307" i="20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AT307" i="20"/>
  <c r="AU307" i="20"/>
  <c r="AW307" i="20"/>
  <c r="AY307" i="20"/>
  <c r="AZ307" i="20"/>
  <c r="BA307" i="20"/>
  <c r="BB307" i="20"/>
  <c r="BC307" i="20"/>
  <c r="BD307" i="20"/>
  <c r="BE307" i="20"/>
  <c r="BF307" i="20"/>
  <c r="BG307" i="20"/>
  <c r="BH307" i="20"/>
  <c r="BI307" i="20"/>
  <c r="AB307" i="20" l="1"/>
  <c r="W307" i="20"/>
  <c r="AV307" i="20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6" i="20"/>
  <c r="U306" i="20"/>
  <c r="V306" i="20"/>
  <c r="W306" i="20" s="1"/>
  <c r="X306" i="20"/>
  <c r="Z306" i="20"/>
  <c r="AA306" i="20"/>
  <c r="AB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AT306" i="20"/>
  <c r="AU306" i="20"/>
  <c r="AV306" i="20"/>
  <c r="AW306" i="20"/>
  <c r="AX306" i="20"/>
  <c r="AY306" i="20"/>
  <c r="AZ306" i="20"/>
  <c r="BA306" i="20"/>
  <c r="BB306" i="20"/>
  <c r="BC306" i="20"/>
  <c r="BD306" i="20"/>
  <c r="BE306" i="20"/>
  <c r="BJ306" i="20" s="1"/>
  <c r="BF306" i="20"/>
  <c r="BG306" i="20"/>
  <c r="BH306" i="20"/>
  <c r="BI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AC306" i="20" l="1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5" i="20"/>
  <c r="U305" i="20"/>
  <c r="W305" i="20" s="1"/>
  <c r="V305" i="20"/>
  <c r="X305" i="20"/>
  <c r="Y305" i="20"/>
  <c r="AA305" i="20"/>
  <c r="AB305" i="20"/>
  <c r="AC305" i="20"/>
  <c r="AE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AT305" i="20"/>
  <c r="AU305" i="20"/>
  <c r="AV305" i="20"/>
  <c r="AW305" i="20"/>
  <c r="AY305" i="20"/>
  <c r="AZ305" i="20"/>
  <c r="BA305" i="20"/>
  <c r="BB305" i="20"/>
  <c r="BC305" i="20"/>
  <c r="BD305" i="20"/>
  <c r="BE305" i="20"/>
  <c r="BJ305" i="20" s="1"/>
  <c r="BF305" i="20"/>
  <c r="BG305" i="20"/>
  <c r="BH305" i="20"/>
  <c r="BI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G395" i="10" l="1"/>
  <c r="G394" i="9"/>
  <c r="G394" i="11"/>
  <c r="G388" i="8"/>
  <c r="G388" i="7"/>
  <c r="G387" i="6"/>
  <c r="G388" i="5"/>
  <c r="AX305" i="20"/>
  <c r="AD305" i="20"/>
  <c r="Z305" i="20"/>
  <c r="S304" i="20"/>
  <c r="T304" i="20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AT304" i="20"/>
  <c r="AU304" i="20"/>
  <c r="AV304" i="20"/>
  <c r="AW304" i="20"/>
  <c r="AX304" i="20"/>
  <c r="AY304" i="20"/>
  <c r="AZ304" i="20"/>
  <c r="BA304" i="20"/>
  <c r="BB304" i="20"/>
  <c r="BC304" i="20"/>
  <c r="BD304" i="20"/>
  <c r="BE304" i="20"/>
  <c r="BF304" i="20"/>
  <c r="BJ304" i="20" s="1"/>
  <c r="BG304" i="20"/>
  <c r="BH304" i="20"/>
  <c r="BI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AC304" i="20" l="1"/>
  <c r="Y304" i="20"/>
  <c r="AE304" i="20"/>
  <c r="G394" i="10"/>
  <c r="G393" i="9"/>
  <c r="G393" i="11"/>
  <c r="G387" i="8"/>
  <c r="G387" i="7"/>
  <c r="G386" i="6"/>
  <c r="S303" i="20"/>
  <c r="T303" i="20"/>
  <c r="U303" i="20"/>
  <c r="W303" i="20" s="1"/>
  <c r="V303" i="20"/>
  <c r="X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AT303" i="20"/>
  <c r="AU303" i="20"/>
  <c r="AV303" i="20"/>
  <c r="AW303" i="20"/>
  <c r="AY303" i="20"/>
  <c r="AZ303" i="20"/>
  <c r="BA303" i="20"/>
  <c r="BB303" i="20"/>
  <c r="BC303" i="20"/>
  <c r="BD303" i="20"/>
  <c r="BE303" i="20"/>
  <c r="BJ303" i="20" s="1"/>
  <c r="BF303" i="20"/>
  <c r="BG303" i="20"/>
  <c r="BH303" i="20"/>
  <c r="BI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AX303" i="20" l="1"/>
  <c r="AD303" i="20"/>
  <c r="Z303" i="20"/>
  <c r="G392" i="9"/>
  <c r="G392" i="11"/>
  <c r="G386" i="8"/>
  <c r="G386" i="7"/>
  <c r="G385" i="6"/>
  <c r="G386" i="5"/>
  <c r="S302" i="20"/>
  <c r="T302" i="20"/>
  <c r="U302" i="20"/>
  <c r="V302" i="20"/>
  <c r="W302" i="20" s="1"/>
  <c r="X302" i="20"/>
  <c r="AA302" i="20"/>
  <c r="AB302" i="20"/>
  <c r="AD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AT302" i="20"/>
  <c r="AU302" i="20"/>
  <c r="AV302" i="20"/>
  <c r="AW302" i="20"/>
  <c r="AX302" i="20"/>
  <c r="AY302" i="20"/>
  <c r="AZ302" i="20"/>
  <c r="BA302" i="20"/>
  <c r="BB302" i="20"/>
  <c r="BC302" i="20"/>
  <c r="BD302" i="20"/>
  <c r="BE302" i="20"/>
  <c r="BF302" i="20"/>
  <c r="BG302" i="20"/>
  <c r="BH302" i="20"/>
  <c r="BJ302" i="20" s="1"/>
  <c r="BI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Z302" i="20" l="1"/>
  <c r="AC302" i="20"/>
  <c r="Y302" i="20"/>
  <c r="AE302" i="20"/>
  <c r="G392" i="10"/>
  <c r="G391" i="9"/>
  <c r="G391" i="11"/>
  <c r="G385" i="8"/>
  <c r="G385" i="7"/>
  <c r="G384" i="6"/>
  <c r="G385" i="5"/>
  <c r="S301" i="20"/>
  <c r="T301" i="20"/>
  <c r="U301" i="20"/>
  <c r="W301" i="20" s="1"/>
  <c r="V301" i="20"/>
  <c r="X301" i="20"/>
  <c r="Y301" i="20"/>
  <c r="AA301" i="20"/>
  <c r="AB301" i="20"/>
  <c r="AC301" i="20"/>
  <c r="AE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AT301" i="20"/>
  <c r="AU301" i="20"/>
  <c r="AV301" i="20"/>
  <c r="AW301" i="20"/>
  <c r="AY301" i="20"/>
  <c r="AZ301" i="20"/>
  <c r="BA301" i="20"/>
  <c r="BB301" i="20"/>
  <c r="BC301" i="20"/>
  <c r="BD301" i="20"/>
  <c r="BE301" i="20"/>
  <c r="BF301" i="20"/>
  <c r="BJ301" i="20" s="1"/>
  <c r="BG301" i="20"/>
  <c r="BH301" i="20"/>
  <c r="BI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AX301" i="20" l="1"/>
  <c r="AD301" i="20"/>
  <c r="Z301" i="20"/>
  <c r="G391" i="10"/>
  <c r="G390" i="9"/>
  <c r="G390" i="11"/>
  <c r="G384" i="8"/>
  <c r="G384" i="7"/>
  <c r="G383" i="6"/>
  <c r="G384" i="5"/>
  <c r="S300" i="20"/>
  <c r="T300" i="20"/>
  <c r="U300" i="20"/>
  <c r="V300" i="20"/>
  <c r="W300" i="20" s="1"/>
  <c r="X300" i="20"/>
  <c r="Z300" i="20"/>
  <c r="AA300" i="20"/>
  <c r="AB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AT300" i="20"/>
  <c r="AU300" i="20"/>
  <c r="AV300" i="20"/>
  <c r="AW300" i="20"/>
  <c r="AX300" i="20"/>
  <c r="AY300" i="20"/>
  <c r="AZ300" i="20"/>
  <c r="BA300" i="20"/>
  <c r="BB300" i="20"/>
  <c r="BC300" i="20"/>
  <c r="BD300" i="20"/>
  <c r="BE300" i="20"/>
  <c r="BF300" i="20"/>
  <c r="BG300" i="20"/>
  <c r="BJ300" i="20" s="1"/>
  <c r="BH300" i="20"/>
  <c r="BI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AC300" i="20" l="1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G390" i="10" l="1"/>
  <c r="G389" i="9"/>
  <c r="G389" i="11"/>
  <c r="G383" i="8"/>
  <c r="G383" i="7"/>
  <c r="G382" i="6"/>
  <c r="G383" i="5"/>
  <c r="S299" i="20"/>
  <c r="T299" i="20"/>
  <c r="U299" i="20"/>
  <c r="V299" i="20"/>
  <c r="W299" i="20" s="1"/>
  <c r="X299" i="20"/>
  <c r="Z299" i="20"/>
  <c r="AA299" i="20"/>
  <c r="AB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AT299" i="20"/>
  <c r="AU299" i="20"/>
  <c r="AV299" i="20"/>
  <c r="AW299" i="20"/>
  <c r="AX299" i="20"/>
  <c r="AY299" i="20"/>
  <c r="AZ299" i="20"/>
  <c r="BA299" i="20"/>
  <c r="BB299" i="20"/>
  <c r="BC299" i="20"/>
  <c r="BD299" i="20"/>
  <c r="BE299" i="20"/>
  <c r="BF299" i="20"/>
  <c r="BG299" i="20"/>
  <c r="BJ299" i="20" s="1"/>
  <c r="BH299" i="20"/>
  <c r="BI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G382" i="5" l="1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8" i="20"/>
  <c r="U298" i="20"/>
  <c r="V298" i="20"/>
  <c r="W298" i="20" s="1"/>
  <c r="X298" i="20"/>
  <c r="Z298" i="20"/>
  <c r="AA298" i="20"/>
  <c r="AB298" i="20"/>
  <c r="AD298" i="20"/>
  <c r="AE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AT298" i="20"/>
  <c r="AU298" i="20"/>
  <c r="AV298" i="20"/>
  <c r="AW298" i="20"/>
  <c r="AX298" i="20"/>
  <c r="AY298" i="20"/>
  <c r="AZ298" i="20"/>
  <c r="BA298" i="20"/>
  <c r="BB298" i="20"/>
  <c r="BC298" i="20"/>
  <c r="BD298" i="20"/>
  <c r="BE298" i="20"/>
  <c r="BF298" i="20"/>
  <c r="BG298" i="20"/>
  <c r="BJ298" i="20" s="1"/>
  <c r="BH298" i="20"/>
  <c r="BI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AC298" i="20" l="1"/>
  <c r="Y298" i="20"/>
  <c r="G388" i="10"/>
  <c r="G387" i="9"/>
  <c r="G381" i="8"/>
  <c r="G381" i="7"/>
  <c r="G380" i="6"/>
  <c r="G381" i="5"/>
  <c r="S297" i="20"/>
  <c r="T297" i="20"/>
  <c r="U297" i="20"/>
  <c r="V297" i="20"/>
  <c r="Y297" i="20" s="1"/>
  <c r="W297" i="20"/>
  <c r="X297" i="20"/>
  <c r="Z297" i="20"/>
  <c r="AA297" i="20"/>
  <c r="BE297" i="20" s="1"/>
  <c r="BJ297" i="20" s="1"/>
  <c r="AB297" i="20"/>
  <c r="AC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AT297" i="20"/>
  <c r="AU297" i="20"/>
  <c r="AV297" i="20"/>
  <c r="AW297" i="20"/>
  <c r="AX297" i="20"/>
  <c r="AY297" i="20"/>
  <c r="AZ297" i="20"/>
  <c r="BA297" i="20"/>
  <c r="BB297" i="20"/>
  <c r="BC297" i="20"/>
  <c r="BD297" i="20"/>
  <c r="BF297" i="20"/>
  <c r="BG297" i="20"/>
  <c r="BH297" i="20"/>
  <c r="BI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G387" i="10" l="1"/>
  <c r="G386" i="9"/>
  <c r="G386" i="11"/>
  <c r="G380" i="7"/>
  <c r="G380" i="5"/>
  <c r="S296" i="20"/>
  <c r="T296" i="20"/>
  <c r="U296" i="20"/>
  <c r="W296" i="20" s="1"/>
  <c r="V296" i="20"/>
  <c r="X296" i="20"/>
  <c r="Y296" i="20"/>
  <c r="AA296" i="20"/>
  <c r="AB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AT296" i="20"/>
  <c r="AU296" i="20"/>
  <c r="AV296" i="20"/>
  <c r="AW296" i="20"/>
  <c r="AY296" i="20"/>
  <c r="AZ296" i="20"/>
  <c r="BA296" i="20"/>
  <c r="BB296" i="20"/>
  <c r="BC296" i="20"/>
  <c r="BD296" i="20"/>
  <c r="BE296" i="20"/>
  <c r="BJ296" i="20" s="1"/>
  <c r="BF296" i="20"/>
  <c r="BG296" i="20"/>
  <c r="BH296" i="20"/>
  <c r="BI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X296" i="20" l="1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M241" i="25" l="1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0" i="20" l="1"/>
  <c r="BJ291" i="20"/>
  <c r="BJ292" i="20"/>
  <c r="BJ293" i="20"/>
  <c r="BJ294" i="20"/>
  <c r="BJ295" i="20"/>
  <c r="S295" i="20"/>
  <c r="T295" i="20"/>
  <c r="U295" i="20"/>
  <c r="Z295" i="20" s="1"/>
  <c r="V295" i="20"/>
  <c r="W295" i="20"/>
  <c r="X295" i="20"/>
  <c r="Y295" i="20"/>
  <c r="AA295" i="20"/>
  <c r="AB295" i="20"/>
  <c r="AC295" i="20"/>
  <c r="AE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AT295" i="20"/>
  <c r="AU295" i="20"/>
  <c r="AV295" i="20"/>
  <c r="AW295" i="20"/>
  <c r="AY295" i="20"/>
  <c r="AZ295" i="20"/>
  <c r="BA295" i="20"/>
  <c r="BB295" i="20"/>
  <c r="BC295" i="20"/>
  <c r="BD295" i="20"/>
  <c r="BE295" i="20"/>
  <c r="BF295" i="20"/>
  <c r="BG295" i="20"/>
  <c r="BH295" i="20"/>
  <c r="BI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G385" i="10" l="1"/>
  <c r="G384" i="9"/>
  <c r="G384" i="11"/>
  <c r="G378" i="8"/>
  <c r="G378" i="7"/>
  <c r="G377" i="6"/>
  <c r="G378" i="5"/>
  <c r="AX295" i="20"/>
  <c r="AD295" i="20"/>
  <c r="S294" i="20"/>
  <c r="T294" i="20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AT294" i="20"/>
  <c r="AU294" i="20"/>
  <c r="AW294" i="20"/>
  <c r="AY294" i="20"/>
  <c r="AZ294" i="20"/>
  <c r="BA294" i="20"/>
  <c r="BB294" i="20"/>
  <c r="BC294" i="20"/>
  <c r="BD294" i="20"/>
  <c r="BE294" i="20"/>
  <c r="BF294" i="20"/>
  <c r="BG294" i="20"/>
  <c r="BH294" i="20"/>
  <c r="BI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G377" i="5" l="1"/>
  <c r="AX294" i="20"/>
  <c r="W294" i="20"/>
  <c r="X294" i="20"/>
  <c r="AD294" i="20"/>
  <c r="Z294" i="20"/>
  <c r="AE294" i="20"/>
  <c r="AV294" i="20"/>
  <c r="AB294" i="20"/>
  <c r="AC294" i="20"/>
  <c r="G384" i="10"/>
  <c r="G383" i="9"/>
  <c r="G383" i="11"/>
  <c r="G377" i="7"/>
  <c r="G376" i="6"/>
  <c r="S293" i="20"/>
  <c r="T293" i="20"/>
  <c r="U293" i="20"/>
  <c r="V293" i="20"/>
  <c r="W293" i="20"/>
  <c r="X293" i="20"/>
  <c r="Y293" i="20"/>
  <c r="Z293" i="20"/>
  <c r="AA293" i="20"/>
  <c r="AB293" i="20"/>
  <c r="AC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AT293" i="20"/>
  <c r="AU293" i="20"/>
  <c r="AV293" i="20"/>
  <c r="AW293" i="20"/>
  <c r="AX293" i="20"/>
  <c r="AY293" i="20"/>
  <c r="AZ293" i="20"/>
  <c r="BA293" i="20"/>
  <c r="BB293" i="20"/>
  <c r="BC293" i="20"/>
  <c r="BD293" i="20"/>
  <c r="BE293" i="20"/>
  <c r="BF293" i="20"/>
  <c r="BG293" i="20"/>
  <c r="BH293" i="20"/>
  <c r="BI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G383" i="10" l="1"/>
  <c r="G382" i="9"/>
  <c r="G382" i="11"/>
  <c r="G376" i="8"/>
  <c r="G376" i="7"/>
  <c r="G375" i="6"/>
  <c r="G376" i="5"/>
  <c r="S292" i="20"/>
  <c r="T292" i="20"/>
  <c r="U292" i="20"/>
  <c r="X292" i="20" s="1"/>
  <c r="V292" i="20"/>
  <c r="Y292" i="20"/>
  <c r="AA292" i="20"/>
  <c r="AC292" i="20"/>
  <c r="AE292" i="20"/>
  <c r="AF292" i="20"/>
  <c r="AG292" i="20"/>
  <c r="AH292" i="20"/>
  <c r="AI292" i="20"/>
  <c r="AJ292" i="20"/>
  <c r="AK292" i="20"/>
  <c r="BF292" i="20" s="1"/>
  <c r="AL292" i="20"/>
  <c r="AM292" i="20"/>
  <c r="AN292" i="20"/>
  <c r="AO292" i="20"/>
  <c r="AP292" i="20"/>
  <c r="AQ292" i="20"/>
  <c r="AR292" i="20"/>
  <c r="AS292" i="20"/>
  <c r="AT292" i="20"/>
  <c r="AU292" i="20"/>
  <c r="AW292" i="20"/>
  <c r="AY292" i="20"/>
  <c r="AZ292" i="20"/>
  <c r="BA292" i="20"/>
  <c r="BB292" i="20"/>
  <c r="BC292" i="20"/>
  <c r="BD292" i="20"/>
  <c r="BE292" i="20"/>
  <c r="BG292" i="20"/>
  <c r="BH292" i="20"/>
  <c r="BI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W292" i="20" l="1"/>
  <c r="AX292" i="20"/>
  <c r="AD292" i="20"/>
  <c r="Z292" i="20"/>
  <c r="AV292" i="20"/>
  <c r="AB292" i="20"/>
  <c r="G382" i="10"/>
  <c r="G375" i="7"/>
  <c r="G374" i="6"/>
  <c r="G375" i="5"/>
  <c r="S291" i="20"/>
  <c r="T291" i="20"/>
  <c r="U291" i="20"/>
  <c r="W291" i="20" s="1"/>
  <c r="V291" i="20"/>
  <c r="X291" i="20"/>
  <c r="Y291" i="20"/>
  <c r="AA291" i="20"/>
  <c r="AB291" i="20"/>
  <c r="AC291" i="20"/>
  <c r="AE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AT291" i="20"/>
  <c r="AU291" i="20"/>
  <c r="AV291" i="20"/>
  <c r="AW291" i="20"/>
  <c r="AY291" i="20"/>
  <c r="AZ291" i="20"/>
  <c r="BA291" i="20"/>
  <c r="BB291" i="20"/>
  <c r="BC291" i="20"/>
  <c r="BD291" i="20"/>
  <c r="BE291" i="20"/>
  <c r="BF291" i="20"/>
  <c r="BG291" i="20"/>
  <c r="BH291" i="20"/>
  <c r="BI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AX291" i="20" l="1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0" i="20"/>
  <c r="U290" i="20"/>
  <c r="W290" i="20" s="1"/>
  <c r="V290" i="20"/>
  <c r="X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AT290" i="20"/>
  <c r="AU290" i="20"/>
  <c r="AV290" i="20"/>
  <c r="AW290" i="20"/>
  <c r="AY290" i="20"/>
  <c r="AZ290" i="20"/>
  <c r="BA290" i="20"/>
  <c r="BB290" i="20"/>
  <c r="BC290" i="20"/>
  <c r="BD290" i="20"/>
  <c r="BE290" i="20"/>
  <c r="BF290" i="20"/>
  <c r="BG290" i="20"/>
  <c r="BH290" i="20"/>
  <c r="BI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G380" i="10" l="1"/>
  <c r="G379" i="9"/>
  <c r="G379" i="11"/>
  <c r="G373" i="8"/>
  <c r="G373" i="7"/>
  <c r="G372" i="6"/>
  <c r="G373" i="5"/>
  <c r="AX290" i="20"/>
  <c r="AD290" i="20"/>
  <c r="Z290" i="20"/>
  <c r="S289" i="20"/>
  <c r="T289" i="20"/>
  <c r="U289" i="20"/>
  <c r="W289" i="20" s="1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AT289" i="20"/>
  <c r="AU289" i="20"/>
  <c r="AV289" i="20"/>
  <c r="AW289" i="20"/>
  <c r="AY289" i="20"/>
  <c r="AZ289" i="20"/>
  <c r="BA289" i="20"/>
  <c r="BB289" i="20"/>
  <c r="BC289" i="20"/>
  <c r="BD289" i="20"/>
  <c r="BE289" i="20"/>
  <c r="BJ289" i="20" s="1"/>
  <c r="BF289" i="20"/>
  <c r="BG289" i="20"/>
  <c r="BH289" i="20"/>
  <c r="BI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X289" i="20" l="1"/>
  <c r="AD289" i="20"/>
  <c r="Z289" i="20"/>
  <c r="G378" i="9"/>
  <c r="G378" i="11"/>
  <c r="G372" i="8"/>
  <c r="G372" i="7"/>
  <c r="G371" i="6"/>
  <c r="G372" i="5"/>
  <c r="S288" i="20"/>
  <c r="T288" i="20"/>
  <c r="U288" i="20"/>
  <c r="W288" i="20" s="1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AT288" i="20"/>
  <c r="AU288" i="20"/>
  <c r="AW288" i="20"/>
  <c r="AY288" i="20"/>
  <c r="AZ288" i="20"/>
  <c r="BA288" i="20"/>
  <c r="BB288" i="20"/>
  <c r="BC288" i="20"/>
  <c r="BD288" i="20"/>
  <c r="BE288" i="20"/>
  <c r="BJ288" i="20" s="1"/>
  <c r="BF288" i="20"/>
  <c r="BG288" i="20"/>
  <c r="BH288" i="20"/>
  <c r="BI288" i="20"/>
  <c r="AX288" i="20" l="1"/>
  <c r="AD288" i="20"/>
  <c r="Z288" i="20"/>
  <c r="AV288" i="20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7" i="20"/>
  <c r="U287" i="20"/>
  <c r="W287" i="20" s="1"/>
  <c r="V287" i="20"/>
  <c r="X287" i="20"/>
  <c r="Y287" i="20"/>
  <c r="Z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AT287" i="20"/>
  <c r="AU287" i="20"/>
  <c r="AV287" i="20"/>
  <c r="AW287" i="20"/>
  <c r="AX287" i="20"/>
  <c r="AY287" i="20"/>
  <c r="AZ287" i="20"/>
  <c r="BA287" i="20"/>
  <c r="BB287" i="20"/>
  <c r="BC287" i="20"/>
  <c r="BD287" i="20"/>
  <c r="BE287" i="20"/>
  <c r="BJ287" i="20" s="1"/>
  <c r="BF287" i="20"/>
  <c r="BG287" i="20"/>
  <c r="BH287" i="20"/>
  <c r="BI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G377" i="10" l="1"/>
  <c r="G376" i="9"/>
  <c r="G376" i="11"/>
  <c r="G370" i="8"/>
  <c r="G370" i="7"/>
  <c r="G369" i="6"/>
  <c r="G370" i="5"/>
  <c r="S286" i="20"/>
  <c r="T286" i="20"/>
  <c r="U286" i="20"/>
  <c r="V286" i="20"/>
  <c r="W286" i="20" s="1"/>
  <c r="X286" i="20"/>
  <c r="Z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AT286" i="20"/>
  <c r="AU286" i="20"/>
  <c r="AV286" i="20"/>
  <c r="AW286" i="20"/>
  <c r="AX286" i="20"/>
  <c r="AY286" i="20"/>
  <c r="AZ286" i="20"/>
  <c r="BA286" i="20"/>
  <c r="BB286" i="20"/>
  <c r="BC286" i="20"/>
  <c r="BD286" i="20"/>
  <c r="BE286" i="20"/>
  <c r="BF286" i="20"/>
  <c r="BG286" i="20"/>
  <c r="BH286" i="20"/>
  <c r="BJ286" i="20" s="1"/>
  <c r="BI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AC286" i="20" l="1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S285" i="20" l="1"/>
  <c r="T285" i="20"/>
  <c r="U285" i="20"/>
  <c r="W285" i="20" s="1"/>
  <c r="V285" i="20"/>
  <c r="X285" i="20"/>
  <c r="Y285" i="20"/>
  <c r="AA285" i="20"/>
  <c r="AB285" i="20"/>
  <c r="AC285" i="20"/>
  <c r="AE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AT285" i="20"/>
  <c r="AU285" i="20"/>
  <c r="AV285" i="20"/>
  <c r="AW285" i="20"/>
  <c r="AY285" i="20"/>
  <c r="AZ285" i="20"/>
  <c r="BA285" i="20"/>
  <c r="BB285" i="20"/>
  <c r="BC285" i="20"/>
  <c r="BD285" i="20"/>
  <c r="BE285" i="20"/>
  <c r="BJ285" i="20" s="1"/>
  <c r="BF285" i="20"/>
  <c r="BG285" i="20"/>
  <c r="BH285" i="20"/>
  <c r="BI285" i="20"/>
  <c r="I374" i="10"/>
  <c r="I373" i="9"/>
  <c r="D374" i="11"/>
  <c r="I373" i="11"/>
  <c r="D374" i="12"/>
  <c r="G374" i="12" s="1"/>
  <c r="I373" i="12"/>
  <c r="D368" i="7"/>
  <c r="D367" i="6"/>
  <c r="D368" i="5"/>
  <c r="G374" i="9" l="1"/>
  <c r="G374" i="11"/>
  <c r="G368" i="8"/>
  <c r="G368" i="7"/>
  <c r="G367" i="6"/>
  <c r="G368" i="5"/>
  <c r="AX285" i="20"/>
  <c r="AD285" i="20"/>
  <c r="Z285" i="20"/>
  <c r="S284" i="20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X284" i="20" l="1"/>
  <c r="AD284" i="20"/>
  <c r="Z284" i="20"/>
  <c r="G373" i="9"/>
  <c r="G373" i="11"/>
  <c r="G367" i="8"/>
  <c r="G367" i="7"/>
  <c r="G366" i="6"/>
  <c r="G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G371" i="11" l="1"/>
  <c r="AX282" i="20"/>
  <c r="AD282" i="20"/>
  <c r="Z282" i="20"/>
  <c r="G372" i="10"/>
  <c r="G371" i="9"/>
  <c r="G365" i="7"/>
  <c r="G364" i="6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G370" i="10" l="1"/>
  <c r="G369" i="9"/>
  <c r="G369" i="11"/>
  <c r="G363" i="8"/>
  <c r="G363" i="7"/>
  <c r="G362" i="6"/>
  <c r="G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G362" i="5" l="1"/>
  <c r="G369" i="10"/>
  <c r="G368" i="9"/>
  <c r="G368" i="11"/>
  <c r="G362" i="8"/>
  <c r="G362" i="7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AX278" i="20" l="1"/>
  <c r="AD278" i="20"/>
  <c r="Z278" i="20"/>
  <c r="G368" i="10"/>
  <c r="G367" i="9"/>
  <c r="G367" i="11"/>
  <c r="G361" i="8"/>
  <c r="G361" i="7"/>
  <c r="G360" i="6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X277" i="20" l="1"/>
  <c r="AD277" i="20"/>
  <c r="Z277" i="20"/>
  <c r="G367" i="10"/>
  <c r="G366" i="9"/>
  <c r="G366" i="11"/>
  <c r="G360" i="8"/>
  <c r="G360" i="7"/>
  <c r="G359" i="6"/>
  <c r="G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AX276" i="20" l="1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G365" i="10" l="1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G357" i="5" l="1"/>
  <c r="AX274" i="20"/>
  <c r="AD274" i="20"/>
  <c r="G357" i="8"/>
  <c r="G356" i="8"/>
  <c r="G357" i="7"/>
  <c r="G356" i="5"/>
  <c r="AD273" i="20"/>
  <c r="Z273" i="20"/>
  <c r="G363" i="9"/>
  <c r="G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C271" i="20" l="1"/>
  <c r="Y271" i="20"/>
  <c r="AV271" i="20"/>
  <c r="Z271" i="20"/>
  <c r="AE271" i="20"/>
  <c r="G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G353" i="5" l="1"/>
  <c r="BJ270" i="20"/>
  <c r="Z270" i="20"/>
  <c r="Y270" i="20"/>
  <c r="G360" i="10"/>
  <c r="G359" i="9"/>
  <c r="G359" i="11"/>
  <c r="G353" i="8"/>
  <c r="G353" i="7"/>
  <c r="G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J269" i="20" l="1"/>
  <c r="X269" i="20"/>
  <c r="G359" i="10"/>
  <c r="G358" i="9"/>
  <c r="G358" i="11"/>
  <c r="G352" i="8"/>
  <c r="G352" i="7"/>
  <c r="G351" i="6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Z268" i="20" l="1"/>
  <c r="AV268" i="20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J267" i="20" l="1"/>
  <c r="AB267" i="20"/>
  <c r="AX267" i="20"/>
  <c r="Z267" i="20"/>
  <c r="AV267" i="20"/>
  <c r="X267" i="20"/>
  <c r="W267" i="20"/>
  <c r="G357" i="10"/>
  <c r="G356" i="9"/>
  <c r="G356" i="11"/>
  <c r="G350" i="8"/>
  <c r="G349" i="6"/>
  <c r="G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AE264" i="20" l="1"/>
  <c r="AC264" i="20"/>
  <c r="Z264" i="20"/>
  <c r="AX264" i="20"/>
  <c r="AD264" i="20"/>
  <c r="X264" i="20"/>
  <c r="AV264" i="20"/>
  <c r="AB264" i="20"/>
  <c r="G354" i="10"/>
  <c r="G353" i="9"/>
  <c r="G353" i="11"/>
  <c r="G347" i="8"/>
  <c r="G347" i="7"/>
  <c r="G346" i="6"/>
  <c r="G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AC263" i="20" l="1"/>
  <c r="G353" i="10"/>
  <c r="G352" i="9"/>
  <c r="G345" i="6"/>
  <c r="G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W262" i="20" l="1"/>
  <c r="AX262" i="20"/>
  <c r="AD262" i="20"/>
  <c r="G352" i="10"/>
  <c r="G351" i="11"/>
  <c r="G345" i="7"/>
  <c r="G344" i="6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G350" i="10" l="1"/>
  <c r="G349" i="9"/>
  <c r="G349" i="11"/>
  <c r="G343" i="8"/>
  <c r="G343" i="7"/>
  <c r="G342" i="6"/>
  <c r="G343" i="5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AX259" i="20" l="1"/>
  <c r="AD259" i="20"/>
  <c r="Z259" i="20"/>
  <c r="G348" i="9"/>
  <c r="G348" i="11"/>
  <c r="G342" i="7"/>
  <c r="G341" i="6"/>
  <c r="G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G346" i="10" l="1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G344" i="10" l="1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BD254" i="20" l="1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BD252" i="20" l="1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BB251" i="20" l="1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W234" i="20" l="1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BD228" i="20" l="1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AC225" i="20" l="1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A170" i="25" l="1"/>
  <c r="X224" i="20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B170" i="25" l="1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A19" i="25" l="1"/>
  <c r="E405" i="11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2" i="7" l="1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<sst xmlns="http://schemas.openxmlformats.org/spreadsheetml/2006/main" count="567" uniqueCount="471">
  <si>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</si>
  <si>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</si>
  <si>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</si>
  <si>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</si>
  <si>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</si>
  <si>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</si>
  <si>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</si>
  <si>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</si>
  <si>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</si>
  <si>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</si>
  <si>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</si>
  <si>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</si>
  <si>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</si>
  <si>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</si>
  <si>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</si>
  <si>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</si>
  <si>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</si>
  <si>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</si>
  <si>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</si>
  <si>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</si>
  <si>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</si>
  <si>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</si>
  <si>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</si>
  <si>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</si>
  <si>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</si>
  <si>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</si>
  <si>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</si>
  <si>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</si>
  <si>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</si>
  <si>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</si>
  <si>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</si>
  <si>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</si>
  <si>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</si>
  <si>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</si>
  <si>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</si>
  <si>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</si>
  <si>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</si>
  <si>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</si>
  <si>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</si>
  <si>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</si>
  <si>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</si>
  <si>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</si>
  <si>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</si>
  <si>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</si>
  <si>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</si>
  <si>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</si>
  <si>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</si>
  <si>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</si>
  <si>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</si>
  <si>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</si>
  <si>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</si>
  <si>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</si>
  <si>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</si>
  <si>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</si>
  <si>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</si>
  <si>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</si>
  <si>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</si>
  <si>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</si>
  <si>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</si>
  <si>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</si>
  <si>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</si>
  <si>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</si>
  <si>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</si>
  <si>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</si>
  <si>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</si>
  <si>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</si>
  <si>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</si>
  <si>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</si>
  <si>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</si>
  <si>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</si>
  <si>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</si>
  <si>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</si>
  <si>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</si>
  <si>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</si>
  <si>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</si>
  <si>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</si>
  <si>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</si>
  <si>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</si>
  <si>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</si>
  <si>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</si>
  <si>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</si>
  <si>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</si>
  <si>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</si>
  <si>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</si>
  <si>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</si>
  <si>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</si>
  <si>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</si>
  <si>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</si>
  <si>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</si>
  <si>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</si>
  <si>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</si>
  <si>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</si>
  <si>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</si>
  <si>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</si>
  <si>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</si>
  <si>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</si>
  <si>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</si>
  <si>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</si>
  <si>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</si>
  <si>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</si>
  <si>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</si>
  <si>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</si>
  <si>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</si>
  <si>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</si>
  <si>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</si>
  <si>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</si>
  <si>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</si>
  <si>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</si>
  <si>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</si>
  <si>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</si>
  <si>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</si>
  <si>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</si>
  <si>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</si>
  <si>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</si>
  <si>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</si>
  <si>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</si>
  <si>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</si>
  <si>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</si>
  <si>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</si>
  <si>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</si>
  <si>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</si>
  <si>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</si>
  <si>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</si>
  <si>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</si>
  <si>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</si>
  <si>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</si>
  <si>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</si>
  <si>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</si>
  <si>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</si>
  <si>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</si>
  <si>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</si>
  <si>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</si>
  <si>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</si>
  <si>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</si>
  <si>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</si>
  <si>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</si>
  <si>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</si>
  <si>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</si>
  <si>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</si>
  <si>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</si>
  <si>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</si>
  <si>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</si>
  <si>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</si>
  <si>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</si>
  <si>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</si>
  <si>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</si>
  <si>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</si>
  <si>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</si>
  <si>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</si>
  <si>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</si>
  <si>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</si>
  <si>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</si>
  <si>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</si>
  <si>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</si>
  <si>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</si>
  <si>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</si>
  <si>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</si>
  <si>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</si>
  <si>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</si>
  <si>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</si>
  <si>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</si>
  <si>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</si>
  <si>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</si>
  <si>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</si>
  <si>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</si>
  <si>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</si>
  <si>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</si>
  <si>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</si>
  <si>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</si>
  <si>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</si>
  <si>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</si>
  <si>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</si>
  <si>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</si>
  <si>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</si>
  <si>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</si>
  <si>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</si>
  <si>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</si>
  <si>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</si>
  <si>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</si>
  <si>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</si>
  <si>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</si>
  <si>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</si>
  <si>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</si>
  <si>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</si>
  <si>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</si>
  <si>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</si>
  <si>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</si>
  <si>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</si>
  <si>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</si>
  <si>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</si>
  <si>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</si>
  <si>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</si>
  <si>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</si>
  <si>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</si>
  <si>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</si>
  <si>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</si>
  <si>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</si>
  <si>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</si>
  <si>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</si>
  <si>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</si>
  <si>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</si>
  <si>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</si>
  <si>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</si>
  <si>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</si>
  <si>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</si>
  <si>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</si>
  <si>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</si>
  <si>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</si>
  <si>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</si>
  <si>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</si>
  <si>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</si>
  <si>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</si>
  <si>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</si>
  <si>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</si>
  <si>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</si>
  <si>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</si>
  <si>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</si>
  <si>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</si>
  <si>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</si>
  <si>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</si>
  <si>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</si>
  <si>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</si>
  <si>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</si>
  <si>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</si>
  <si>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</si>
  <si>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</si>
  <si>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</si>
  <si>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</si>
  <si>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</si>
  <si>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</si>
  <si>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</si>
  <si>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</si>
  <si>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</si>
  <si>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</si>
  <si>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</si>
  <si>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</si>
  <si>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</si>
  <si>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</si>
  <si>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</si>
  <si>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</si>
  <si>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</si>
  <si>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</si>
  <si>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</si>
  <si>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</si>
  <si>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</si>
  <si>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</si>
  <si>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</si>
  <si>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</si>
  <si>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</si>
  <si>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</si>
  <si>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</si>
  <si>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</si>
  <si>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</si>
  <si>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</si>
  <si>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</si>
  <si>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</si>
  <si>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</si>
  <si>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</si>
  <si>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</si>
  <si>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</si>
  <si>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</si>
  <si>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</si>
  <si>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</si>
  <si>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</si>
  <si>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</si>
  <si>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</si>
  <si>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</si>
  <si>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</si>
  <si>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</si>
  <si>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</si>
  <si>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</si>
  <si>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</si>
  <si>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</si>
  <si>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</si>
  <si>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</si>
  <si>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</si>
  <si>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</si>
  <si>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</si>
  <si>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</si>
  <si>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</si>
  <si>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</si>
  <si>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</si>
  <si>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</si>
  <si>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</si>
  <si>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</si>
  <si>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</si>
  <si>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</si>
  <si>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</si>
  <si>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</si>
  <si>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</si>
  <si>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</si>
  <si>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</si>
  <si>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</si>
  <si>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</si>
  <si>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</si>
  <si>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</si>
  <si>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</si>
  <si>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</si>
  <si>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</si>
  <si>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</si>
  <si>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</si>
  <si>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</si>
  <si>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</si>
  <si>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</si>
  <si>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</si>
  <si>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</si>
  <si>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</si>
  <si>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</si>
  <si>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</si>
  <si>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</si>
  <si>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</si>
  <si>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</si>
  <si>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</si>
  <si>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</si>
  <si>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</si>
  <si>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</si>
  <si>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</si>
  <si>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</si>
  <si>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</si>
  <si>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</si>
  <si>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</si>
  <si>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</si>
  <si>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</si>
  <si>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</si>
  <si>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</si>
  <si>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</si>
  <si>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</si>
  <si>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</si>
  <si>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</si>
  <si>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</si>
  <si>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</si>
  <si>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</si>
  <si>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</si>
  <si>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</si>
  <si>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</si>
  <si>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</si>
  <si>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</si>
  <si>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</si>
  <si>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</si>
  <si>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</si>
  <si>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</si>
  <si>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</si>
  <si>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</si>
  <si>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</si>
  <si>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</si>
  <si>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</si>
  <si>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</si>
  <si>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</si>
  <si>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</si>
  <si>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</si>
  <si>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</si>
  <si>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</si>
  <si>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</si>
  <si>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</si>
  <si>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</si>
  <si>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</si>
  <si>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</si>
  <si>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</si>
  <si>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</si>
  <si>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</si>
  <si>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</si>
  <si>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</si>
  <si>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</si>
  <si>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</si>
  <si>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</si>
  <si>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</si>
  <si>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</si>
  <si>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</si>
  <si>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</si>
  <si>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</si>
  <si>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</si>
  <si>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</si>
  <si>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</si>
  <si>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</si>
  <si>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</si>
  <si>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</si>
  <si>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</si>
  <si>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</si>
  <si>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</si>
  <si>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</si>
  <si>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</si>
  <si>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</si>
  <si>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</si>
  <si>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</si>
  <si>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</si>
  <si>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</si>
  <si>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</si>
  <si>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</si>
  <si>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</si>
  <si>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</si>
  <si>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</si>
  <si>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</si>
  <si>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</si>
  <si>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</si>
  <si>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</si>
  <si>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</si>
  <si>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</si>
  <si>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</si>
  <si>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</si>
  <si>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</si>
  <si>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</si>
  <si>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</si>
  <si>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</si>
  <si>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</si>
  <si>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</si>
  <si>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</si>
  <si>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</si>
  <si>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</si>
  <si>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</si>
  <si>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</si>
  <si>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</si>
  <si>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</si>
  <si>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</si>
  <si>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</si>
  <si>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</si>
  <si>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</si>
  <si>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</si>
  <si>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</si>
  <si>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</si>
  <si>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</si>
  <si>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</si>
  <si>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</si>
  <si>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</si>
  <si>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</si>
  <si>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</si>
  <si>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</si>
  <si>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</si>
  <si>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</si>
  <si>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</si>
  <si>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</si>
  <si>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</si>
  <si>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</si>
  <si>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</si>
  <si>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</si>
  <si>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</si>
  <si>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</si>
  <si>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</si>
  <si>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</si>
  <si>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</si>
  <si>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</si>
  <si>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</si>
  <si>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</si>
  <si>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</si>
  <si>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</si>
  <si>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</si>
  <si>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</si>
  <si>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</si>
  <si>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</si>
  <si>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</si>
  <si>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</si>
  <si>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</si>
  <si>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</si>
  <si>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</si>
  <si>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</si>
  <si>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</si>
  <si>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</si>
  <si>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</si>
  <si>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</si>
  <si>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</si>
  <si>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</si>
  <si>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</si>
  <si>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</si>
  <si>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</si>
  <si>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</si>
  <si>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</si>
  <si>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FTSEA50 2</t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</si>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</sst>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69850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19050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tabSelected="1" zoomScale="115" zoomScaleNormal="115" workbookViewId="0">
      <selection activeCell="A15" sqref="A15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7265625" bestFit="1" customWidth="1" collapsed="1"/>
    <col min="6" max="6" width="11.6328125" bestFit="1" customWidth="1" collapsed="1"/>
    <col min="10" max="13" width="16.08984375" customWidth="1" collapsed="1"/>
  </cols>
  <sheetData>
    <row r="1" spans="1:14" x14ac:dyDescent="0.25">
      <c r="A1" s="1">
        <f>D11</f>
        <v>42989</v>
      </c>
    </row>
    <row r="2" spans="1:14" x14ac:dyDescent="0.25">
      <c r="A2" t="s">
        <v>390</v>
      </c>
      <c r="B2" s="39">
        <v>6.5189399999999997</v>
      </c>
      <c r="C2" s="1">
        <v>42989</v>
      </c>
      <c r="D2" s="41">
        <v>13</v>
      </c>
    </row>
    <row r="3" spans="1:14" x14ac:dyDescent="0.25">
      <c r="A3" t="s">
        <v>391</v>
      </c>
      <c r="B3" s="39">
        <v>6.5262950000000002</v>
      </c>
      <c r="C3" s="1">
        <v>42989</v>
      </c>
      <c r="D3" s="41">
        <v>16</v>
      </c>
      <c r="J3" s="91"/>
      <c r="K3" s="92"/>
      <c r="L3" s="93"/>
    </row>
    <row r="4" spans="1:14" x14ac:dyDescent="0.25">
      <c r="A4" t="s">
        <v>392</v>
      </c>
      <c r="B4" s="39">
        <v>6.5392049999999999</v>
      </c>
      <c r="C4" s="1">
        <v>42990</v>
      </c>
      <c r="D4" s="41">
        <v>4</v>
      </c>
      <c r="J4" s="68"/>
      <c r="K4" s="69"/>
      <c r="L4" s="70"/>
    </row>
    <row r="5" spans="1:14" x14ac:dyDescent="0.25">
      <c r="A5" t="s">
        <v>348</v>
      </c>
      <c r="B5" s="39">
        <v>3825.6453000000001</v>
      </c>
      <c r="C5" s="41">
        <v>3825.9895000000001</v>
      </c>
      <c r="D5" s="25">
        <v>-1E-4</v>
      </c>
      <c r="J5" s="71"/>
      <c r="K5" s="72"/>
      <c r="L5" s="73"/>
      <c r="M5" s="74"/>
    </row>
    <row r="6" spans="1:14" x14ac:dyDescent="0.25">
      <c r="A6" t="s">
        <v>349</v>
      </c>
      <c r="B6" s="39">
        <v>3376.4187999999999</v>
      </c>
      <c r="C6" s="41">
        <v>3365.2426</v>
      </c>
      <c r="D6" s="25">
        <v>3.3E-3</v>
      </c>
      <c r="J6" s="75"/>
      <c r="K6" s="76"/>
      <c r="L6" s="77"/>
      <c r="M6" s="78"/>
    </row>
    <row r="7" spans="1:14" x14ac:dyDescent="0.25">
      <c r="A7" t="s">
        <v>350</v>
      </c>
      <c r="B7">
        <v>1896.375</v>
      </c>
      <c r="C7" s="39">
        <v>1885.2739999999999</v>
      </c>
      <c r="D7" s="25">
        <v>5.8999999999999999E-3</v>
      </c>
      <c r="H7" s="96"/>
      <c r="J7" s="79"/>
      <c r="K7" s="80"/>
      <c r="L7" s="81"/>
      <c r="M7" s="82"/>
    </row>
    <row r="8" spans="1:14" x14ac:dyDescent="0.25">
      <c r="A8" t="s">
        <v>351</v>
      </c>
      <c r="B8">
        <v>11053.728999999999</v>
      </c>
      <c r="C8" s="39">
        <v>10970.772000000001</v>
      </c>
      <c r="D8" s="25">
        <v>7.6E-3</v>
      </c>
      <c r="J8" s="83"/>
      <c r="K8" s="84"/>
      <c r="L8" s="85"/>
      <c r="M8" s="86"/>
    </row>
    <row r="9" spans="1:14" x14ac:dyDescent="0.25">
      <c r="A9" t="s">
        <v>352</v>
      </c>
      <c r="B9">
        <v>6649.6275999999998</v>
      </c>
      <c r="C9" s="39">
        <v>6574.1826000000001</v>
      </c>
      <c r="D9" s="25">
        <v>1.15E-2</v>
      </c>
      <c r="J9" s="87"/>
      <c r="K9" s="88"/>
      <c r="L9" s="89"/>
      <c r="M9" s="90"/>
    </row>
    <row r="10" spans="1:14" x14ac:dyDescent="0.25">
      <c r="A10" t="s">
        <v>353</v>
      </c>
      <c r="B10">
        <v>13.96</v>
      </c>
      <c r="C10" s="39">
        <v>14.101000000000001</v>
      </c>
      <c r="D10" s="1">
        <v>42989</v>
      </c>
    </row>
    <row r="11" spans="1:14" x14ac:dyDescent="0.25">
      <c r="A11" t="s">
        <v>354</v>
      </c>
      <c r="B11">
        <v>14.42</v>
      </c>
      <c r="C11" s="39">
        <v>14.3809</v>
      </c>
      <c r="D11" s="1">
        <v>42989</v>
      </c>
    </row>
    <row r="12" spans="1:14" x14ac:dyDescent="0.25">
      <c r="A12" t="s">
        <v>355</v>
      </c>
      <c r="B12">
        <v>8.4</v>
      </c>
      <c r="C12" s="39">
        <v>8.3770000000000007</v>
      </c>
      <c r="D12" s="1">
        <v>42989</v>
      </c>
      <c r="J12" s="53"/>
      <c r="K12" s="56"/>
      <c r="L12" s="59"/>
      <c r="M12" s="62"/>
      <c r="N12" s="65"/>
    </row>
    <row r="13" spans="1:14" x14ac:dyDescent="0.25">
      <c r="A13" t="s">
        <v>356</v>
      </c>
      <c r="B13">
        <v>47.15</v>
      </c>
      <c r="C13" s="39">
        <v>47.084000000000003</v>
      </c>
      <c r="D13" s="1">
        <v>42989</v>
      </c>
      <c r="J13" s="54"/>
      <c r="K13" s="57"/>
      <c r="L13" s="60"/>
      <c r="M13" s="63"/>
      <c r="N13" s="66"/>
    </row>
    <row r="14" spans="1:14" x14ac:dyDescent="0.25">
      <c r="A14" t="s">
        <v>357</v>
      </c>
      <c r="B14">
        <v>44.53</v>
      </c>
      <c r="C14" s="39">
        <v>43.82</v>
      </c>
      <c r="D14" s="1">
        <v>42986</v>
      </c>
      <c r="J14" s="55"/>
      <c r="K14" s="58"/>
      <c r="L14" s="61"/>
      <c r="M14" s="64"/>
      <c r="N14" s="67"/>
    </row>
    <row r="15" spans="1:14" x14ac:dyDescent="0.25">
      <c r="A15" t="s">
        <v>358</v>
      </c>
      <c r="B15">
        <v>35.270000000000003</v>
      </c>
      <c r="C15">
        <v>34.778700000000001</v>
      </c>
      <c r="D15" s="1">
        <v>42986</v>
      </c>
    </row>
    <row r="16" spans="1:14" x14ac:dyDescent="0.25">
      <c r="A16" t="s">
        <v>359</v>
      </c>
      <c r="B16">
        <v>29.78</v>
      </c>
      <c r="C16">
        <v>29.8066</v>
      </c>
      <c r="D16" s="1">
        <v>42986</v>
      </c>
    </row>
    <row r="17" spans="1:16" x14ac:dyDescent="0.25">
      <c r="A17" t="s">
        <v>360</v>
      </c>
      <c r="B17">
        <v>37.450000000000003</v>
      </c>
      <c r="C17" s="39">
        <v>36.896299999999997</v>
      </c>
      <c r="D17" s="1">
        <v>42986</v>
      </c>
    </row>
    <row r="18" spans="1:16" x14ac:dyDescent="0.25">
      <c r="A18" t="s">
        <v>361</v>
      </c>
      <c r="B18">
        <v>11959.36</v>
      </c>
      <c r="C18" s="1"/>
      <c r="D18" s="1"/>
    </row>
    <row r="19" spans="1:16" x14ac:dyDescent="0.25">
      <c r="A19" t="s">
        <v>465</v>
      </c>
      <c r="B19">
        <v>11959.36</v>
      </c>
      <c r="C19" s="1"/>
      <c r="D19" s="94"/>
    </row>
    <row r="20" spans="1:16" s="97" customFormat="1" x14ac:dyDescent="0.25">
      <c r="A20" s="100" t="s">
        <v>362</v>
      </c>
      <c r="B20" s="100">
        <v>19527.240000000002</v>
      </c>
      <c r="C20" s="98"/>
      <c r="D20" s="99"/>
    </row>
    <row r="21" spans="1:16" s="97" customFormat="1" x14ac:dyDescent="0.25">
      <c r="A21" s="97" t="s">
        <v>400</v>
      </c>
      <c r="B21" s="97">
        <v>6.4996999999999998</v>
      </c>
      <c r="C21" s="98">
        <v>42990</v>
      </c>
      <c r="D21" s="99">
        <v>0.29094907407407405</v>
      </c>
    </row>
    <row r="22" spans="1:16" x14ac:dyDescent="0.25">
      <c r="A22" t="s">
        <v>363</v>
      </c>
      <c r="B22">
        <v>931</v>
      </c>
      <c r="C22" s="41">
        <v>935</v>
      </c>
      <c r="D22" s="41">
        <v>940</v>
      </c>
      <c r="E22" t="s">
        <v>364</v>
      </c>
      <c r="F22" t="s">
        <v>365</v>
      </c>
      <c r="G22" t="s">
        <v>366</v>
      </c>
      <c r="H22" t="s">
        <v>367</v>
      </c>
      <c r="I22" t="s">
        <v>368</v>
      </c>
      <c r="J22" t="s">
        <v>369</v>
      </c>
      <c r="K22" t="s">
        <v>370</v>
      </c>
      <c r="L22" t="s">
        <v>371</v>
      </c>
      <c r="M22" t="s">
        <v>372</v>
      </c>
      <c r="N22" t="s">
        <v>373</v>
      </c>
      <c r="O22" t="s">
        <v>374</v>
      </c>
      <c r="P22" t="s">
        <v>375</v>
      </c>
    </row>
    <row r="23" spans="1:16" x14ac:dyDescent="0.25">
      <c r="A23">
        <v>3365.3506000000002</v>
      </c>
      <c r="B23">
        <v>3365.7736</v>
      </c>
      <c r="C23" s="1">
        <v>3363.0162</v>
      </c>
      <c r="D23" s="41">
        <v>3362.9688999999998</v>
      </c>
      <c r="E23">
        <v>3370.3636999999999</v>
      </c>
      <c r="F23">
        <v>3384.63</v>
      </c>
      <c r="G23">
        <v>3360.0848000000001</v>
      </c>
      <c r="H23">
        <v>1026</v>
      </c>
      <c r="I23">
        <v>938</v>
      </c>
      <c r="J23">
        <v>3369.5585000000001</v>
      </c>
      <c r="K23">
        <v>3370.4099000000001</v>
      </c>
      <c r="L23">
        <v>3377.67</v>
      </c>
      <c r="M23">
        <v>3377.8995</v>
      </c>
      <c r="N23">
        <v>3364.7586000000001</v>
      </c>
      <c r="O23">
        <v>1500</v>
      </c>
      <c r="P23">
        <v>1320</v>
      </c>
    </row>
    <row r="25" spans="1:16" x14ac:dyDescent="0.25">
      <c r="A25" s="39"/>
      <c r="B25" s="39"/>
      <c r="C25" s="39"/>
      <c r="D25" s="39"/>
    </row>
    <row r="26" spans="1:16" x14ac:dyDescent="0.25">
      <c r="C26" s="39"/>
      <c r="D26" s="1"/>
    </row>
    <row r="27" spans="1:16" x14ac:dyDescent="0.25">
      <c r="D27" s="1"/>
    </row>
    <row r="28" spans="1:16" x14ac:dyDescent="0.25">
      <c r="D28" s="25"/>
    </row>
    <row r="29" spans="1:16" x14ac:dyDescent="0.25">
      <c r="D29" s="1"/>
    </row>
    <row r="30" spans="1:16" x14ac:dyDescent="0.25">
      <c r="C30" s="1"/>
      <c r="D30" s="94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D37" s="1"/>
    </row>
    <row r="38" spans="3:4" x14ac:dyDescent="0.25">
      <c r="D38" s="1"/>
    </row>
    <row r="39" spans="3:4" x14ac:dyDescent="0.25">
      <c r="C39" s="1"/>
      <c r="D39" s="1"/>
    </row>
    <row r="40" spans="3:4" x14ac:dyDescent="0.25">
      <c r="C40" s="1"/>
      <c r="D40" s="94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94"/>
    </row>
    <row r="65" spans="3:4" x14ac:dyDescent="0.25">
      <c r="C65" s="1"/>
      <c r="D65" s="94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69850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81"/>
  <sheetViews>
    <sheetView zoomScale="115" zoomScaleNormal="115" workbookViewId="0">
      <pane xSplit="1" ySplit="1" topLeftCell="I259" activePane="bottomRight" state="frozen"/>
      <selection pane="topRight" activeCell="B1" sqref="B1"/>
      <selection pane="bottomLeft" activeCell="A2" sqref="A2"/>
      <selection pane="bottomRight" activeCell="N278" sqref="N278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2695312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7265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7265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81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277" si="15">LN(C220/C219)</f>
        <v>5.8655326653686257E-5</v>
      </c>
      <c r="H220">
        <v>6.8302350000000001</v>
      </c>
      <c r="I220" s="25">
        <f t="shared" ref="I220:I277" si="16">LN(H220/H219)</f>
        <v>1.1859738836099735E-4</v>
      </c>
      <c r="J220">
        <v>6.8346549999999997</v>
      </c>
      <c r="K220" s="25">
        <f t="shared" ref="K220:K277" si="17">LN(J220/J219)</f>
        <v>6.0958008553464011E-4</v>
      </c>
      <c r="L220">
        <v>6.837275</v>
      </c>
      <c r="M220" s="25">
        <f t="shared" ref="M220:M277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418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425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440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444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451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101">
        <f t="shared" si="15"/>
        <v>8.1139564494882971E-4</v>
      </c>
      <c r="H266">
        <v>6.6596599999999997</v>
      </c>
      <c r="I266" s="101">
        <f t="shared" si="16"/>
        <v>4.926389626848537E-4</v>
      </c>
      <c r="J266">
        <v>6.6595000000000004</v>
      </c>
      <c r="K266" s="101">
        <f t="shared" si="17"/>
        <v>-1.4789806471940723E-4</v>
      </c>
      <c r="L266">
        <v>6.6436400000000004</v>
      </c>
      <c r="M266" s="101">
        <f t="shared" si="18"/>
        <v>-2.579591401913329E-3</v>
      </c>
    </row>
    <row r="267" spans="1:14" x14ac:dyDescent="0.25">
      <c r="A267" s="98">
        <v>42975</v>
      </c>
      <c r="B267" s="41">
        <f t="shared" si="14"/>
        <v>1</v>
      </c>
      <c r="C267">
        <v>6.6353</v>
      </c>
      <c r="D267" s="101">
        <f t="shared" si="15"/>
        <v>-3.400237982483764E-3</v>
      </c>
      <c r="H267">
        <v>6.6331350000000002</v>
      </c>
      <c r="I267" s="101">
        <f t="shared" si="16"/>
        <v>-3.9908890802467321E-3</v>
      </c>
      <c r="J267">
        <v>6.6285299999999996</v>
      </c>
      <c r="K267" s="101">
        <f t="shared" si="17"/>
        <v>-4.6613465015833411E-3</v>
      </c>
      <c r="L267">
        <v>6.6186550000000004</v>
      </c>
      <c r="M267" s="101">
        <f t="shared" si="18"/>
        <v>-3.7678289554502918E-3</v>
      </c>
      <c r="N267" t="s">
        <v>455</v>
      </c>
    </row>
    <row r="268" spans="1:14" x14ac:dyDescent="0.25">
      <c r="A268" s="98">
        <v>42976</v>
      </c>
      <c r="B268" s="41">
        <f t="shared" si="14"/>
        <v>2</v>
      </c>
      <c r="C268">
        <v>6.6292999999999997</v>
      </c>
      <c r="D268" s="101">
        <f t="shared" si="15"/>
        <v>-9.0466360225082483E-4</v>
      </c>
      <c r="H268">
        <v>6.6102049999999997</v>
      </c>
      <c r="I268" s="101">
        <f t="shared" si="16"/>
        <v>-3.4628761194343501E-3</v>
      </c>
      <c r="J268">
        <v>6.5986500000000001</v>
      </c>
      <c r="K268" s="101">
        <f t="shared" si="17"/>
        <v>-4.5179775018050292E-3</v>
      </c>
      <c r="L268">
        <v>6.6080100000000002</v>
      </c>
      <c r="M268" s="101">
        <f t="shared" si="18"/>
        <v>-1.6096275664871547E-3</v>
      </c>
    </row>
    <row r="269" spans="1:14" x14ac:dyDescent="0.25">
      <c r="A269" s="98">
        <v>42977</v>
      </c>
      <c r="B269" s="41">
        <f t="shared" si="14"/>
        <v>3</v>
      </c>
      <c r="C269">
        <v>6.6101999999999999</v>
      </c>
      <c r="D269" s="101">
        <f t="shared" si="15"/>
        <v>-2.8853073379841538E-3</v>
      </c>
      <c r="H269">
        <v>6.5885899999999999</v>
      </c>
      <c r="I269" s="101">
        <f t="shared" si="16"/>
        <v>-3.2753019231059033E-3</v>
      </c>
      <c r="J269">
        <v>6.5914900000000003</v>
      </c>
      <c r="K269" s="101">
        <f t="shared" si="17"/>
        <v>-1.0856595461859869E-3</v>
      </c>
      <c r="L269">
        <v>6.5991</v>
      </c>
      <c r="M269" s="101">
        <f t="shared" si="18"/>
        <v>-1.349273437072969E-3</v>
      </c>
      <c r="N269" t="s">
        <v>457</v>
      </c>
    </row>
    <row r="270" spans="1:14" x14ac:dyDescent="0.25">
      <c r="A270" s="98">
        <v>42978</v>
      </c>
      <c r="B270" s="41">
        <f t="shared" si="14"/>
        <v>4</v>
      </c>
      <c r="C270">
        <v>6.601</v>
      </c>
      <c r="D270" s="101">
        <f t="shared" si="15"/>
        <v>-1.3927578853034689E-3</v>
      </c>
      <c r="H270">
        <v>6.6054950000000003</v>
      </c>
      <c r="I270" s="101">
        <f t="shared" si="16"/>
        <v>2.5625133157047104E-3</v>
      </c>
      <c r="J270">
        <v>6.6020050000000001</v>
      </c>
      <c r="K270" s="101">
        <f t="shared" si="17"/>
        <v>1.593967667599357E-3</v>
      </c>
      <c r="L270">
        <v>6.5965150000000001</v>
      </c>
      <c r="M270" s="101">
        <f t="shared" si="18"/>
        <v>-3.9179682539495532E-4</v>
      </c>
      <c r="N270" t="s">
        <v>462</v>
      </c>
    </row>
    <row r="271" spans="1:14" x14ac:dyDescent="0.25">
      <c r="A271" s="98">
        <v>42979</v>
      </c>
      <c r="B271" s="41">
        <f t="shared" si="14"/>
        <v>5</v>
      </c>
      <c r="C271">
        <v>6.5909000000000004</v>
      </c>
      <c r="D271" s="101">
        <f t="shared" si="15"/>
        <v>-1.5312429556712281E-3</v>
      </c>
      <c r="H271">
        <v>6.5837700000000003</v>
      </c>
      <c r="I271" s="101">
        <f t="shared" si="16"/>
        <v>-3.2943487977483343E-3</v>
      </c>
      <c r="J271">
        <v>6.5751049999999998</v>
      </c>
      <c r="K271" s="101">
        <f t="shared" si="17"/>
        <v>-4.0828432589084035E-3</v>
      </c>
      <c r="L271">
        <v>6.5598099999999997</v>
      </c>
      <c r="M271" s="101">
        <f t="shared" si="18"/>
        <v>-5.5798401503396079E-3</v>
      </c>
      <c r="N271" t="s">
        <v>463</v>
      </c>
    </row>
    <row r="272" spans="1:14" x14ac:dyDescent="0.25">
      <c r="A272" s="98">
        <v>42982</v>
      </c>
      <c r="B272" s="41">
        <f t="shared" si="14"/>
        <v>1</v>
      </c>
      <c r="C272">
        <v>6.5667999999999997</v>
      </c>
      <c r="D272" s="101">
        <f t="shared" si="15"/>
        <v>-3.6632583127365072E-3</v>
      </c>
      <c r="H272">
        <v>6.5494199999999996</v>
      </c>
      <c r="I272" s="101">
        <f t="shared" si="16"/>
        <v>-5.2310334851758825E-3</v>
      </c>
      <c r="J272">
        <v>6.5284000000000004</v>
      </c>
      <c r="K272" s="101">
        <f t="shared" si="17"/>
        <v>-7.128657223661081E-3</v>
      </c>
      <c r="L272">
        <v>6.5289700000000002</v>
      </c>
      <c r="M272" s="101">
        <f t="shared" si="18"/>
        <v>-4.7124418123377981E-3</v>
      </c>
    </row>
    <row r="273" spans="1:14" x14ac:dyDescent="0.25">
      <c r="A273" s="98">
        <v>42983</v>
      </c>
      <c r="B273" s="41">
        <f t="shared" si="14"/>
        <v>2</v>
      </c>
      <c r="C273">
        <v>6.5369999999999999</v>
      </c>
      <c r="D273" s="101">
        <f t="shared" si="15"/>
        <v>-4.5483068076335297E-3</v>
      </c>
      <c r="H273">
        <v>6.5427499999999998</v>
      </c>
      <c r="I273" s="101">
        <f t="shared" si="16"/>
        <v>-1.0189297231972274E-3</v>
      </c>
      <c r="J273">
        <v>6.5557850000000002</v>
      </c>
      <c r="K273" s="101">
        <f t="shared" si="17"/>
        <v>4.185975662610677E-3</v>
      </c>
      <c r="L273">
        <v>6.5394300000000003</v>
      </c>
      <c r="M273" s="101">
        <f t="shared" si="18"/>
        <v>1.6008083979250876E-3</v>
      </c>
    </row>
    <row r="274" spans="1:14" x14ac:dyDescent="0.25">
      <c r="A274" s="98">
        <v>42984</v>
      </c>
      <c r="B274" s="41">
        <f t="shared" si="14"/>
        <v>3</v>
      </c>
      <c r="C274">
        <v>6.5311000000000003</v>
      </c>
      <c r="D274" s="101">
        <f t="shared" si="15"/>
        <v>-9.0296223641928041E-4</v>
      </c>
      <c r="H274">
        <v>6.5413600000000001</v>
      </c>
      <c r="I274" s="101">
        <f t="shared" si="16"/>
        <v>-2.1247146427678818E-4</v>
      </c>
      <c r="J274">
        <v>6.5376950000000003</v>
      </c>
      <c r="K274" s="101">
        <f t="shared" si="17"/>
        <v>-2.7632090949465307E-3</v>
      </c>
      <c r="L274">
        <v>6.54087</v>
      </c>
      <c r="M274" s="101">
        <f t="shared" si="18"/>
        <v>2.2017843716380463E-4</v>
      </c>
    </row>
    <row r="275" spans="1:14" x14ac:dyDescent="0.25">
      <c r="A275" s="98">
        <v>42985</v>
      </c>
      <c r="B275" s="41">
        <f t="shared" si="14"/>
        <v>4</v>
      </c>
      <c r="C275">
        <v>6.5269000000000004</v>
      </c>
      <c r="D275" s="101">
        <f t="shared" si="15"/>
        <v>-6.4328383287413882E-4</v>
      </c>
      <c r="H275">
        <v>6.5339749999999999</v>
      </c>
      <c r="I275" s="101">
        <f t="shared" si="16"/>
        <v>-1.1296078892480558E-3</v>
      </c>
      <c r="J275">
        <v>6.5053450000000002</v>
      </c>
      <c r="K275" s="101">
        <f t="shared" si="17"/>
        <v>-4.9605101779079596E-3</v>
      </c>
      <c r="L275">
        <v>6.4865550000000001</v>
      </c>
      <c r="M275" s="101">
        <f t="shared" si="18"/>
        <v>-8.3386110026827821E-3</v>
      </c>
    </row>
    <row r="276" spans="1:14" x14ac:dyDescent="0.25">
      <c r="A276" s="98">
        <v>42986</v>
      </c>
      <c r="B276" s="41">
        <f t="shared" si="14"/>
        <v>5</v>
      </c>
      <c r="C276" s="100">
        <v>6.5031999999999996</v>
      </c>
      <c r="D276" s="101">
        <f t="shared" si="15"/>
        <v>-3.6377351110737201E-3</v>
      </c>
      <c r="H276">
        <v>6.4523900000000003</v>
      </c>
      <c r="I276" s="101">
        <f t="shared" si="16"/>
        <v>-1.2564882221997245E-2</v>
      </c>
      <c r="J276">
        <v>6.4684949999999999</v>
      </c>
      <c r="K276" s="101">
        <f t="shared" si="17"/>
        <v>-5.6806772853724707E-3</v>
      </c>
      <c r="L276">
        <v>6.4982049999999996</v>
      </c>
      <c r="M276" s="101">
        <f t="shared" si="18"/>
        <v>1.794411775958695E-3</v>
      </c>
    </row>
    <row r="277" spans="1:14" x14ac:dyDescent="0.25">
      <c r="A277" s="98">
        <v>42989</v>
      </c>
      <c r="B277" s="41">
        <f t="shared" si="14"/>
        <v>1</v>
      </c>
      <c r="C277">
        <v>6.4996999999999998</v>
      </c>
      <c r="D277" s="101">
        <f t="shared" si="15"/>
        <v>-5.3834145990939053E-4</v>
      </c>
      <c r="H277">
        <v>6.5189399999999997</v>
      </c>
      <c r="I277" s="101">
        <f t="shared" si="16"/>
        <v>1.0261181225051057E-2</v>
      </c>
      <c r="J277">
        <v>6.5262950000000002</v>
      </c>
      <c r="K277" s="101">
        <f t="shared" si="17"/>
        <v>8.895931550864376E-3</v>
      </c>
      <c r="L277">
        <v>6.5392049999999999</v>
      </c>
      <c r="M277" s="101">
        <f t="shared" si="18"/>
        <v>6.2896135291659865E-3</v>
      </c>
      <c r="N277" t="s">
        <v>467</v>
      </c>
    </row>
    <row r="278" spans="1:14" x14ac:dyDescent="0.25">
      <c r="A278" s="98">
        <v>42990</v>
      </c>
      <c r="B278" s="41">
        <f t="shared" si="14"/>
        <v>2</v>
      </c>
    </row>
    <row r="279" spans="1:14" x14ac:dyDescent="0.25">
      <c r="A279" s="98">
        <v>42991</v>
      </c>
      <c r="B279" s="41">
        <f t="shared" si="14"/>
        <v>3</v>
      </c>
    </row>
    <row r="280" spans="1:14" x14ac:dyDescent="0.25">
      <c r="A280" s="98">
        <v>42992</v>
      </c>
      <c r="B280" s="41">
        <f t="shared" si="14"/>
        <v>4</v>
      </c>
    </row>
    <row r="281" spans="1:14" x14ac:dyDescent="0.25">
      <c r="A281" s="98">
        <v>42993</v>
      </c>
      <c r="B281" s="41">
        <f t="shared" si="1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35"/>
  <sheetViews>
    <sheetView zoomScale="115" zoomScaleNormal="115" workbookViewId="0">
      <pane xSplit="2" ySplit="6" topLeftCell="C321" activePane="bottomRight" state="frozen"/>
      <selection pane="topRight" activeCell="C1" sqref="C1"/>
      <selection pane="bottomLeft" activeCell="A3" sqref="A3"/>
      <selection pane="bottomRight" activeCell="B331" sqref="B331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7265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2695312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26953125" bestFit="1" customWidth="1" collapsed="1"/>
    <col min="37" max="37" width="10.453125" bestFit="1" customWidth="1" collapsed="1"/>
    <col min="38" max="38" width="10.7265625" bestFit="1" customWidth="1" collapsed="1"/>
    <col min="39" max="42" width="10.6328125" bestFit="1" customWidth="1" collapsed="1"/>
    <col min="43" max="43" width="11.08984375" customWidth="1" collapsed="1"/>
    <col min="44" max="44" width="10.7265625" bestFit="1" customWidth="1" collapsed="1"/>
    <col min="45" max="46" width="10.6328125" bestFit="1" customWidth="1" collapsed="1"/>
    <col min="47" max="47" width="9.453125" customWidth="1" collapsed="1"/>
    <col min="48" max="48" width="13.08984375" customWidth="1" collapsed="1"/>
    <col min="49" max="49" width="12.7265625" bestFit="1" customWidth="1" collapsed="1"/>
    <col min="50" max="50" width="10.6328125" bestFit="1" customWidth="1" collapsed="1"/>
    <col min="51" max="51" width="10.7265625" bestFit="1" customWidth="1" collapsed="1"/>
    <col min="52" max="52" width="10.6328125" bestFit="1" customWidth="1" collapsed="1"/>
    <col min="53" max="53" width="14.2695312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2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2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2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2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2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2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2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2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2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2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2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2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2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2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2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2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2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2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2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2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2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2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2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2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2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2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2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2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2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2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2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2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2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2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2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2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2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2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2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2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2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2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2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2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2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2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2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2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2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2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2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2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2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2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2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2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2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2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2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2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2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2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2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2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2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2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2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2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2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2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2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2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2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2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2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2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2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2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2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2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2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2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2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2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2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2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2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2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2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2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2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2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2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2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2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2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2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2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2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2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2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2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2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2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2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2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2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2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2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2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2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2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2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2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2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2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2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2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2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2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2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2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2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2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2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2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2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2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2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2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2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2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2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2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2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2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2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2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2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2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2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2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2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2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2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2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2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2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2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2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2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2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2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2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2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2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2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2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8" x14ac:dyDescent="0.2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439</v>
      </c>
    </row>
    <row r="167" spans="1:63" x14ac:dyDescent="0.2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2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31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2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2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2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2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2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2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2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2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2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2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2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2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2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2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2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2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2" x14ac:dyDescent="0.2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2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2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8" x14ac:dyDescent="0.2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2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2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2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2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2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2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2" x14ac:dyDescent="0.2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2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2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2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8" x14ac:dyDescent="0.2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8" x14ac:dyDescent="0.2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2" x14ac:dyDescent="0.2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2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2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2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2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2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2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2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6" x14ac:dyDescent="0.2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2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2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6" x14ac:dyDescent="0.2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2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2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2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2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2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2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2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2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2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2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2" x14ac:dyDescent="0.2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2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2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2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2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2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2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2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2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2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2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2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2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2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2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2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2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2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2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2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2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2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2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2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2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2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2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2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2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2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2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2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2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2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2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2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2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2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2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2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2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2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2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2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2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2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2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2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2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2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2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2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2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2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2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2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2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2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2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2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2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2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2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2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x14ac:dyDescent="0.2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x14ac:dyDescent="0.2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x14ac:dyDescent="0.2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x14ac:dyDescent="0.2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x14ac:dyDescent="0.2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x14ac:dyDescent="0.2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x14ac:dyDescent="0.2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x14ac:dyDescent="0.2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x14ac:dyDescent="0.2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x14ac:dyDescent="0.2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x14ac:dyDescent="0.2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x14ac:dyDescent="0.2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x14ac:dyDescent="0.2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3" x14ac:dyDescent="0.2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3" x14ac:dyDescent="0.2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3" ht="42" x14ac:dyDescent="0.2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100">
        <f t="shared" si="195"/>
        <v>3268.1378349999995</v>
      </c>
      <c r="T320" s="100" t="str">
        <f t="shared" ref="T320" si="3771">IF(AVERAGE(N319)&lt;S319,"熊",IF(AVERAGE(N319)&gt;S319,"牛",""))</f>
        <v>牛</v>
      </c>
      <c r="U320" s="100">
        <f t="shared" ref="U320" si="3772">MAX(H320,O320)</f>
        <v>3331.6641</v>
      </c>
      <c r="V320" s="100">
        <f t="shared" ref="V320" si="3773">MIN(I320,P320)</f>
        <v>3271.4607999999998</v>
      </c>
      <c r="W320" s="40">
        <f t="shared" ref="W320" si="3774">LN(U320/V320)</f>
        <v>1.8235295914025396E-2</v>
      </c>
      <c r="X320" s="100">
        <f t="shared" ref="X320" si="3775">IF(U320=H320,J320,Q320)</f>
        <v>1500</v>
      </c>
      <c r="Y320" s="100">
        <f t="shared" ref="Y320" si="3776">IF(V320=I320,K320,R320)</f>
        <v>930</v>
      </c>
      <c r="Z320" s="101">
        <f t="shared" ref="Z320" si="3777">(U320-V320)/(C320)</f>
        <v>1.8402574165033592E-2</v>
      </c>
      <c r="AA320" s="101">
        <f t="shared" ref="AA320" si="3778">LN(C320/N319)</f>
        <v>-1.6251357709549675E-4</v>
      </c>
      <c r="AB320" s="101">
        <f t="shared" ref="AB320" si="3779">LN(N320/U320)</f>
        <v>0</v>
      </c>
      <c r="AC320" s="101">
        <f t="shared" ref="AC320" si="3780">LN(N320/V320)</f>
        <v>1.8235295914025396E-2</v>
      </c>
      <c r="AD320" s="101">
        <f t="shared" ref="AD320" si="3781">LN(U320/C320)</f>
        <v>1.8235295914025396E-2</v>
      </c>
      <c r="AE320" s="101">
        <f t="shared" ref="AE320" si="3782">LN(V320/C320)</f>
        <v>0</v>
      </c>
      <c r="AF320" s="101">
        <f t="shared" ref="AF320" si="3783">LN(N320/C320)</f>
        <v>1.8235295914025396E-2</v>
      </c>
      <c r="AG320" s="101">
        <f t="shared" ref="AG320" si="3784">LN(N320/N319)</f>
        <v>1.8072782336929907E-2</v>
      </c>
      <c r="AH320" s="101">
        <f t="shared" ref="AH320" si="3785">LN(D320/C320)</f>
        <v>1.6959984074102624E-3</v>
      </c>
      <c r="AI320" s="101">
        <f t="shared" ref="AI320" si="3786">LN(E320/C320)</f>
        <v>2.2028879352214903E-3</v>
      </c>
      <c r="AJ320" s="101">
        <f t="shared" ref="AJ320" si="3787">LN(F320/C320)</f>
        <v>4.0699458220780403E-3</v>
      </c>
      <c r="AK320" s="101">
        <f t="shared" ref="AK320" si="3788">+LN(G320/C320)</f>
        <v>1.1503095459089046E-2</v>
      </c>
      <c r="AL320" s="101">
        <f t="shared" ref="AL320" si="3789">LN(H320/I320)</f>
        <v>1.1503095459089046E-2</v>
      </c>
      <c r="AM320" s="101">
        <f t="shared" ref="AM320" si="3790">LN(O320/P320)</f>
        <v>6.7322004549363627E-3</v>
      </c>
      <c r="AN320" s="101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101">
        <f t="shared" ref="AQ320" si="3794">LN(M320/L320)</f>
        <v>2.0772473082298171E-3</v>
      </c>
      <c r="AR320" s="101">
        <f t="shared" ref="AR320" si="3795">LN(N320/L320)</f>
        <v>6.7322004549363627E-3</v>
      </c>
      <c r="AS320" s="101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101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101">
        <f t="shared" ref="AY320" si="3802">LN(G320/I320)</f>
        <v>1.1503095459089046E-2</v>
      </c>
      <c r="AZ320" s="101">
        <f t="shared" ref="AZ320" si="3803">LN(N320/P320)</f>
        <v>6.7322004549363627E-3</v>
      </c>
      <c r="BA320" s="101">
        <f t="shared" ref="BA320" si="3804">AV319</f>
        <v>0.17552507637474313</v>
      </c>
      <c r="BB320" s="101">
        <f t="shared" ref="BB320" si="3805">AR319</f>
        <v>-4.4000041406404697E-3</v>
      </c>
      <c r="BC320" s="101">
        <f t="shared" ref="BC320" si="3806">AS319</f>
        <v>-4.8680026239892827E-3</v>
      </c>
      <c r="BD320" s="39">
        <f t="shared" ref="BD320" si="3807">IF(AR319&lt;0,1,0)</f>
        <v>1</v>
      </c>
      <c r="BE320" s="100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100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100" t="str">
        <f t="shared" ref="BG320" si="3810">IF(B320=3,IF(AV319&lt;0.85,IF(AND(K320&gt;942,AT320&gt;0.9),0.25,1)*IF(AR319&lt;-0.004,1,0.5),0),"")</f>
        <v/>
      </c>
      <c r="BH320" s="100" t="str">
        <f t="shared" ref="BH320" si="3811">IF(B320=4,IF(AV319&lt;0.6,IF(AQ320&gt;=0,IF(K320&lt;1018,2,1),0),IF(AV319&gt;0.85,IF(AQ320&lt;=0,-0.5,0),0)),"")</f>
        <v/>
      </c>
      <c r="BI320" s="100">
        <f t="shared" ref="BI320" si="3812">IF(B320=5,IF(AV319&lt;0.4,IF(AQ320&gt; -0.004,1,0),IF(AV319&lt;0.95,IF(AND(AO320&lt;0.85,AT320&lt;0.95,AQ320&gt;0,K320&lt;1115),0.5,0),0)),"")</f>
        <v>1</v>
      </c>
      <c r="BJ320" s="101">
        <f t="shared" ref="BJ320" si="3813">IF(MAX(BE320:BI320)=0,"",MAX(BE320:BI320)*AR320)</f>
        <v>6.7322004549363627E-3</v>
      </c>
      <c r="BK320" s="50" t="s">
        <v>453</v>
      </c>
    </row>
    <row r="321" spans="1:62" x14ac:dyDescent="0.25">
      <c r="A321" s="98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100">
        <f t="shared" si="195"/>
        <v>3272.01478</v>
      </c>
      <c r="T321" s="100" t="str">
        <f t="shared" ref="T321" si="3814">IF(AVERAGE(N320)&lt;S320,"熊",IF(AVERAGE(N320)&gt;S320,"牛",""))</f>
        <v>牛</v>
      </c>
      <c r="U321" s="100">
        <f t="shared" ref="U321" si="3815">MAX(H321,O321)</f>
        <v>3374.6493999999998</v>
      </c>
      <c r="V321" s="100">
        <f t="shared" ref="V321" si="3816">MIN(I321,P321)</f>
        <v>3336.1264000000001</v>
      </c>
      <c r="W321" s="40">
        <f t="shared" ref="W321" si="3817">LN(U321/V321)</f>
        <v>1.1481063980003141E-2</v>
      </c>
      <c r="X321" s="100">
        <f t="shared" ref="X321" si="3818">IF(U321=H321,J321,Q321)</f>
        <v>1036</v>
      </c>
      <c r="Y321" s="100">
        <f t="shared" ref="Y321" si="3819">IF(V321=I321,K321,R321)</f>
        <v>930</v>
      </c>
      <c r="Z321" s="101">
        <f t="shared" ref="Z321" si="3820">(U321-V321)/(C321)</f>
        <v>1.1547224349772744E-2</v>
      </c>
      <c r="AA321" s="101">
        <f t="shared" ref="AA321" si="3821">LN(C321/N320)</f>
        <v>1.3384645681893158E-3</v>
      </c>
      <c r="AB321" s="101">
        <f t="shared" ref="AB321" si="3822">LN(N321/U321)</f>
        <v>-3.512986872335869E-3</v>
      </c>
      <c r="AC321" s="101">
        <f t="shared" ref="AC321" si="3823">LN(N321/V321)</f>
        <v>7.9680771076672749E-3</v>
      </c>
      <c r="AD321" s="101">
        <f t="shared" ref="AD321" si="3824">LN(U321/C321)</f>
        <v>1.1481063980003141E-2</v>
      </c>
      <c r="AE321" s="101">
        <f t="shared" ref="AE321" si="3825">LN(V321/C321)</f>
        <v>0</v>
      </c>
      <c r="AF321" s="101">
        <f t="shared" ref="AF321" si="3826">LN(N321/C321)</f>
        <v>7.9680771076672749E-3</v>
      </c>
      <c r="AG321" s="101">
        <f t="shared" ref="AG321" si="3827">LN(N321/N320)</f>
        <v>9.3065416758566256E-3</v>
      </c>
      <c r="AH321" s="101">
        <f t="shared" ref="AH321" si="3828">LN(D321/C321)</f>
        <v>1.3083267765256134E-3</v>
      </c>
      <c r="AI321" s="101">
        <f t="shared" ref="AI321" si="3829">LN(E321/C321)</f>
        <v>2.0769607375294946E-3</v>
      </c>
      <c r="AJ321" s="101">
        <f t="shared" ref="AJ321" si="3830">LN(F321/C321)</f>
        <v>4.9416290763970886E-3</v>
      </c>
      <c r="AK321" s="101">
        <f t="shared" ref="AK321" si="3831">+LN(G321/C321)</f>
        <v>7.1804504561061985E-3</v>
      </c>
      <c r="AL321" s="101">
        <f t="shared" ref="AL321" si="3832">LN(H321/I321)</f>
        <v>1.1481063980003141E-2</v>
      </c>
      <c r="AM321" s="101">
        <f t="shared" ref="AM321" si="3833">LN(O321/P321)</f>
        <v>7.0673994961819907E-3</v>
      </c>
      <c r="AN321" s="101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101">
        <f t="shared" ref="AQ321" si="3837">LN(M321/L321)</f>
        <v>8.8090723935422405E-4</v>
      </c>
      <c r="AR321" s="101">
        <f t="shared" ref="AR321" si="3838">LN(N321/L321)</f>
        <v>7.8762665156124293E-4</v>
      </c>
      <c r="AS321" s="101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101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101">
        <f t="shared" ref="AY321" si="3845">LN(G321/I321)</f>
        <v>7.1804504561061985E-3</v>
      </c>
      <c r="AZ321" s="101">
        <f t="shared" ref="AZ321" si="3846">LN(N321/P321)</f>
        <v>3.7486146148268847E-3</v>
      </c>
      <c r="BA321" s="101">
        <f t="shared" ref="BA321" si="3847">AV320</f>
        <v>1</v>
      </c>
      <c r="BB321" s="101">
        <f t="shared" ref="BB321" si="3848">AR320</f>
        <v>6.7322004549363627E-3</v>
      </c>
      <c r="BC321" s="101">
        <f t="shared" ref="BC321" si="3849">AS320</f>
        <v>1.8235295914025396E-2</v>
      </c>
      <c r="BD321" s="39">
        <f t="shared" ref="BD321" si="3850">IF(AR320&lt;0,1,0)</f>
        <v>0</v>
      </c>
      <c r="BE321" s="100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100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100" t="str">
        <f t="shared" ref="BG321" si="3853">IF(B321=3,IF(AV320&lt;0.85,IF(AND(K321&gt;942,AT321&gt;0.9),0.25,1)*IF(AR320&lt;-0.004,1,0.5),0),"")</f>
        <v/>
      </c>
      <c r="BH321" s="100" t="str">
        <f t="shared" ref="BH321" si="3854">IF(B321=4,IF(AV320&lt;0.6,IF(AQ321&gt;=0,IF(K321&lt;1018,2,1),0),IF(AV320&gt;0.85,IF(AQ321&lt;=0,-0.5,0),0)),"")</f>
        <v/>
      </c>
      <c r="BI321" s="100" t="str">
        <f t="shared" ref="BI321" si="3855">IF(B321=5,IF(AV320&lt;0.4,IF(AQ321&gt; -0.004,1,0),IF(AV320&lt;0.95,IF(AND(AO321&lt;0.85,AT321&lt;0.95,AQ321&gt;0,K321&lt;1115),0.5,0),0)),"")</f>
        <v/>
      </c>
      <c r="BJ321" s="101" t="str">
        <f t="shared" ref="BJ321" si="3856">IF(MAX(BE321:BI321)=0,"",MAX(BE321:BI321)*AR321)</f>
        <v/>
      </c>
    </row>
    <row r="322" spans="1:62" x14ac:dyDescent="0.25">
      <c r="A322" s="98">
        <v>42976</v>
      </c>
      <c r="B322" s="41">
        <f t="shared" si="2996"/>
        <v>2</v>
      </c>
      <c r="C322" s="100">
        <v>3362.0603999999998</v>
      </c>
      <c r="D322" s="100">
        <v>3355.6909000000001</v>
      </c>
      <c r="E322" s="39">
        <v>3359.2662</v>
      </c>
      <c r="F322" s="41">
        <v>3365.3013000000001</v>
      </c>
      <c r="G322" s="100">
        <v>3364.7192</v>
      </c>
      <c r="H322" s="100">
        <v>3374.5947000000001</v>
      </c>
      <c r="I322" s="100">
        <v>3354.4627</v>
      </c>
      <c r="J322" s="100">
        <v>1022</v>
      </c>
      <c r="K322" s="100">
        <v>932</v>
      </c>
      <c r="L322" s="100">
        <v>3364.7192</v>
      </c>
      <c r="M322" s="100">
        <v>3366.2692000000002</v>
      </c>
      <c r="N322" s="100">
        <v>3365.6279</v>
      </c>
      <c r="O322" s="100">
        <v>3369.4065999999998</v>
      </c>
      <c r="P322" s="100">
        <v>3357.4234999999999</v>
      </c>
      <c r="Q322" s="100">
        <v>1432</v>
      </c>
      <c r="R322" s="100">
        <v>1343</v>
      </c>
      <c r="S322" s="100">
        <f t="shared" si="195"/>
        <v>3276.4488949999995</v>
      </c>
      <c r="T322" s="100" t="str">
        <f t="shared" ref="T322" si="3857">IF(AVERAGE(N321)&lt;S321,"熊",IF(AVERAGE(N321)&gt;S321,"牛",""))</f>
        <v>牛</v>
      </c>
      <c r="U322" s="100">
        <f t="shared" ref="U322" si="3858">MAX(H322,O322)</f>
        <v>3374.5947000000001</v>
      </c>
      <c r="V322" s="100">
        <f t="shared" ref="V322" si="3859">MIN(I322,P322)</f>
        <v>3354.4627</v>
      </c>
      <c r="W322" s="40">
        <f t="shared" ref="W322" si="3860">LN(U322/V322)</f>
        <v>5.9836196572333137E-3</v>
      </c>
      <c r="X322" s="100">
        <f t="shared" ref="X322" si="3861">IF(U322=H322,J322,Q322)</f>
        <v>1022</v>
      </c>
      <c r="Y322" s="100">
        <f t="shared" ref="Y322" si="3862">IF(V322=I322,K322,R322)</f>
        <v>932</v>
      </c>
      <c r="Z322" s="101">
        <f t="shared" ref="Z322" si="3863">(U322-V322)/(C322)</f>
        <v>5.9879947427476507E-3</v>
      </c>
      <c r="AA322" s="101">
        <f t="shared" ref="AA322" si="3864">LN(C322/N321)</f>
        <v>-2.2445025284657742E-4</v>
      </c>
      <c r="AB322" s="101">
        <f t="shared" ref="AB322" si="3865">LN(N322/U322)</f>
        <v>-2.6606852093721514E-3</v>
      </c>
      <c r="AC322" s="101">
        <f t="shared" ref="AC322" si="3866">LN(N322/V322)</f>
        <v>3.3229344478611167E-3</v>
      </c>
      <c r="AD322" s="101">
        <f t="shared" ref="AD322" si="3867">LN(U322/C322)</f>
        <v>3.7212279025820669E-3</v>
      </c>
      <c r="AE322" s="101">
        <f t="shared" ref="AE322" si="3868">LN(V322/C322)</f>
        <v>-2.2623917546511865E-3</v>
      </c>
      <c r="AF322" s="101">
        <f t="shared" ref="AF322" si="3869">LN(N322/C322)</f>
        <v>1.0605426932097828E-3</v>
      </c>
      <c r="AG322" s="101">
        <f t="shared" ref="AG322" si="3870">LN(N322/N321)</f>
        <v>8.3609244036338137E-4</v>
      </c>
      <c r="AH322" s="101">
        <f t="shared" ref="AH322" si="3871">LN(D322/C322)</f>
        <v>-1.8963196534951576E-3</v>
      </c>
      <c r="AI322" s="101">
        <f t="shared" ref="AI322" si="3872">LN(E322/C322)</f>
        <v>-8.3144305499706069E-4</v>
      </c>
      <c r="AJ322" s="101">
        <f t="shared" ref="AJ322" si="3873">LN(F322/C322)</f>
        <v>9.6349814243473027E-4</v>
      </c>
      <c r="AK322" s="101">
        <f t="shared" ref="AK322" si="3874">+LN(G322/C322)</f>
        <v>7.9051204188684495E-4</v>
      </c>
      <c r="AL322" s="101">
        <f t="shared" ref="AL322" si="3875">LN(H322/I322)</f>
        <v>5.9836196572333137E-3</v>
      </c>
      <c r="AM322" s="101">
        <f t="shared" ref="AM322" si="3876">LN(O322/P322)</f>
        <v>3.5627814282189999E-3</v>
      </c>
      <c r="AN322" s="101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101">
        <f t="shared" ref="AQ322" si="3880">LN(M322/L322)</f>
        <v>4.6055643994222071E-4</v>
      </c>
      <c r="AR322" s="101">
        <f t="shared" ref="AR322" si="3881">LN(N322/L322)</f>
        <v>2.7003065132307895E-4</v>
      </c>
      <c r="AS322" s="101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101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101">
        <f t="shared" ref="AY322" si="3888">LN(G322/I322)</f>
        <v>3.0529037965379363E-3</v>
      </c>
      <c r="AZ322" s="101">
        <f t="shared" ref="AZ322" si="3889">LN(N322/P322)</f>
        <v>2.4406786694330411E-3</v>
      </c>
      <c r="BA322" s="101">
        <f t="shared" ref="BA322" si="3890">AV321</f>
        <v>0.69279910702696879</v>
      </c>
      <c r="BB322" s="101">
        <f t="shared" ref="BB322" si="3891">AR321</f>
        <v>7.8762665156124293E-4</v>
      </c>
      <c r="BC322" s="101">
        <f t="shared" ref="BC322" si="3892">AS321</f>
        <v>7.9680771076672749E-3</v>
      </c>
      <c r="BD322" s="39">
        <f t="shared" ref="BD322" si="3893">IF(AR321&lt;0,1,0)</f>
        <v>0</v>
      </c>
    </row>
    <row r="323" spans="1:62" x14ac:dyDescent="0.25">
      <c r="A323" s="98">
        <v>42977</v>
      </c>
      <c r="B323" s="41">
        <f t="shared" ref="B323" si="3894">WEEKDAY(A323,2)</f>
        <v>3</v>
      </c>
      <c r="C323" s="100">
        <v>3361.8207000000002</v>
      </c>
      <c r="D323" s="100">
        <v>3364.1970000000001</v>
      </c>
      <c r="E323" s="39">
        <v>3372.5379050925926</v>
      </c>
      <c r="F323" s="100">
        <v>3374.7276000000002</v>
      </c>
      <c r="G323" s="100">
        <v>3364.3209999999999</v>
      </c>
      <c r="H323" s="100">
        <v>3376.6471999999999</v>
      </c>
      <c r="I323" s="100">
        <v>3361.8207000000002</v>
      </c>
      <c r="J323" s="100">
        <v>938</v>
      </c>
      <c r="K323" s="100">
        <v>930</v>
      </c>
      <c r="L323" s="100">
        <v>3364.3209999999999</v>
      </c>
      <c r="M323" s="100">
        <v>3367.5691999999999</v>
      </c>
      <c r="N323" s="100">
        <v>3362.9947000000002</v>
      </c>
      <c r="O323" s="100">
        <v>3374.5082000000002</v>
      </c>
      <c r="P323" s="100">
        <v>3357.2460000000001</v>
      </c>
      <c r="Q323" s="100">
        <v>1430</v>
      </c>
      <c r="R323" s="100">
        <v>1455</v>
      </c>
      <c r="S323" s="100">
        <f t="shared" si="195"/>
        <v>3280.116055</v>
      </c>
      <c r="T323" s="100" t="str">
        <f t="shared" ref="T323" si="3895">IF(AVERAGE(N322)&lt;S322,"熊",IF(AVERAGE(N322)&gt;S322,"牛",""))</f>
        <v>牛</v>
      </c>
      <c r="U323" s="100">
        <f t="shared" ref="U323" si="3896">MAX(H323,O323)</f>
        <v>3376.6471999999999</v>
      </c>
      <c r="V323" s="100">
        <f t="shared" ref="V323" si="3897">MIN(I323,P323)</f>
        <v>3357.2460000000001</v>
      </c>
      <c r="W323" s="40">
        <f t="shared" ref="W323" si="3898">LN(U323/V323)</f>
        <v>5.7622694944689072E-3</v>
      </c>
      <c r="X323" s="100">
        <f t="shared" ref="X323" si="3899">IF(U323=H323,J323,Q323)</f>
        <v>938</v>
      </c>
      <c r="Y323" s="100">
        <f t="shared" ref="Y323" si="3900">IF(V323=I323,K323,R323)</f>
        <v>1455</v>
      </c>
      <c r="Z323" s="101">
        <f t="shared" ref="Z323" si="3901">(U323-V323)/(C323)</f>
        <v>5.7710394846458611E-3</v>
      </c>
      <c r="AA323" s="101">
        <f t="shared" ref="AA323" si="3902">LN(C323/N322)</f>
        <v>-1.1318408011139836E-3</v>
      </c>
      <c r="AB323" s="101">
        <f t="shared" ref="AB323" si="3903">LN(N323/U323)</f>
        <v>-4.0514077385122547E-3</v>
      </c>
      <c r="AC323" s="101">
        <f t="shared" ref="AC323" si="3904">LN(N323/V323)</f>
        <v>1.7108617559566158E-3</v>
      </c>
      <c r="AD323" s="101">
        <f t="shared" ref="AD323" si="3905">LN(U323/C323)</f>
        <v>4.4005623076998415E-3</v>
      </c>
      <c r="AE323" s="101">
        <f t="shared" ref="AE323" si="3906">LN(V323/C323)</f>
        <v>-1.3617071867690746E-3</v>
      </c>
      <c r="AF323" s="101">
        <f t="shared" ref="AF323" si="3907">LN(N323/C323)</f>
        <v>3.4915456918757935E-4</v>
      </c>
      <c r="AG323" s="101">
        <f t="shared" ref="AG323" si="3908">LN(N323/N322)</f>
        <v>-7.8268623192632005E-4</v>
      </c>
      <c r="AH323" s="101">
        <f t="shared" ref="AH323" si="3909">LN(D323/C323)</f>
        <v>7.0659941881223438E-4</v>
      </c>
      <c r="AI323" s="101">
        <f t="shared" ref="AI323" si="3910">LN(E323/C323)</f>
        <v>3.1828462868162821E-3</v>
      </c>
      <c r="AJ323" s="101">
        <f t="shared" ref="AJ323" si="3911">LN(F323/C323)</f>
        <v>3.831907742194782E-3</v>
      </c>
      <c r="AK323" s="101">
        <f t="shared" ref="AK323" si="3912">+LN(G323/C323)</f>
        <v>7.4345746095871228E-4</v>
      </c>
      <c r="AL323" s="101">
        <f t="shared" ref="AL323" si="3913">LN(H323/I323)</f>
        <v>4.4005623076998415E-3</v>
      </c>
      <c r="AM323" s="101">
        <f t="shared" ref="AM323" si="3914">LN(O323/P323)</f>
        <v>5.1286001608986786E-3</v>
      </c>
      <c r="AN323" s="101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101">
        <f t="shared" ref="AQ323" si="3918">LN(M323/L323)</f>
        <v>9.6501878538569289E-4</v>
      </c>
      <c r="AR323" s="101">
        <f t="shared" ref="AR323" si="3919">LN(N323/L323)</f>
        <v>-3.9430289177106906E-4</v>
      </c>
      <c r="AS323" s="101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101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101">
        <f t="shared" ref="AY323" si="3926">LN(G323/I323)</f>
        <v>7.4345746095871228E-4</v>
      </c>
      <c r="AZ323" s="101">
        <f t="shared" ref="AZ323" si="3927">LN(N323/P323)</f>
        <v>1.7108617559566158E-3</v>
      </c>
      <c r="BA323" s="101">
        <f t="shared" ref="BA323" si="3928">AV322</f>
        <v>0.55459964236041526</v>
      </c>
      <c r="BB323" s="101">
        <f t="shared" ref="BB323" si="3929">AR322</f>
        <v>2.7003065132307895E-4</v>
      </c>
      <c r="BC323" s="101">
        <f t="shared" ref="BC323" si="3930">AS322</f>
        <v>1.0605426932097828E-3</v>
      </c>
      <c r="BD323" s="39">
        <f t="shared" ref="BD323" si="3931">IF(AR322&lt;0,1,0)</f>
        <v>0</v>
      </c>
    </row>
    <row r="324" spans="1:62" x14ac:dyDescent="0.25">
      <c r="A324" s="98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100">
        <f t="shared" si="195"/>
        <v>3283.9650199999996</v>
      </c>
      <c r="T324" s="100" t="str">
        <f t="shared" ref="T324" si="3932">IF(AVERAGE(N323)&lt;S323,"熊",IF(AVERAGE(N323)&gt;S323,"牛",""))</f>
        <v>牛</v>
      </c>
      <c r="U324" s="100">
        <f t="shared" ref="U324" si="3933">MAX(H324,O324)</f>
        <v>3367.3580999999999</v>
      </c>
      <c r="V324" s="100">
        <f t="shared" ref="V324" si="3934">MIN(I324,P324)</f>
        <v>3340.8438999999998</v>
      </c>
      <c r="W324" s="40">
        <f t="shared" ref="W324" si="3935">LN(U324/V324)</f>
        <v>7.9050505849900324E-3</v>
      </c>
      <c r="X324" s="100">
        <f t="shared" ref="X324" si="3936">IF(U324=H324,J324,Q324)</f>
        <v>940</v>
      </c>
      <c r="Y324" s="100">
        <f t="shared" ref="Y324" si="3937">IF(V324=I324,K324,R324)</f>
        <v>1128</v>
      </c>
      <c r="Z324" s="101">
        <f t="shared" ref="Z324" si="3938">(U324-V324)/(C324)</f>
        <v>7.8876986297123711E-3</v>
      </c>
      <c r="AA324" s="101">
        <f t="shared" ref="AA324" si="3939">LN(C324/N323)</f>
        <v>-4.5582864820755455E-4</v>
      </c>
      <c r="AB324" s="101">
        <f t="shared" ref="AB324" si="3940">LN(N324/U324)</f>
        <v>-1.8911614627280635E-3</v>
      </c>
      <c r="AC324" s="101">
        <f t="shared" ref="AC324" si="3941">LN(N324/V324)</f>
        <v>6.0138891222619459E-3</v>
      </c>
      <c r="AD324" s="101">
        <f t="shared" ref="AD324" si="3942">LN(U324/C324)</f>
        <v>1.7524621950651589E-3</v>
      </c>
      <c r="AE324" s="101">
        <f t="shared" ref="AE324" si="3943">LN(V324/C324)</f>
        <v>-6.1525883899249765E-3</v>
      </c>
      <c r="AF324" s="101">
        <f t="shared" ref="AF324" si="3944">LN(N324/C324)</f>
        <v>-1.3869926766299053E-4</v>
      </c>
      <c r="AG324" s="101">
        <f t="shared" ref="AG324" si="3945">LN(N324/N323)</f>
        <v>-5.9452791587055363E-4</v>
      </c>
      <c r="AH324" s="101">
        <f t="shared" ref="AH324" si="3946">LN(D324/C324)</f>
        <v>8.2519306170212236E-4</v>
      </c>
      <c r="AI324" s="101">
        <f t="shared" ref="AI324" si="3947">LN(E324/C324)</f>
        <v>3.3705867427558908E-4</v>
      </c>
      <c r="AJ324" s="101">
        <f t="shared" ref="AJ324" si="3948">LN(F324/C324)</f>
        <v>1.6345289654204924E-3</v>
      </c>
      <c r="AK324" s="101">
        <f t="shared" ref="AK324" si="3949">+LN(G324/C324)</f>
        <v>-5.85722760955509E-3</v>
      </c>
      <c r="AL324" s="101">
        <f t="shared" ref="AL324" si="3950">LN(H324/I324)</f>
        <v>7.9050505849900324E-3</v>
      </c>
      <c r="AM324" s="101">
        <f t="shared" ref="AM324" si="3951">LN(O324/P324)</f>
        <v>6.104521407665842E-3</v>
      </c>
      <c r="AN324" s="101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101">
        <f t="shared" ref="AQ324" si="3955">LN(M324/L324)</f>
        <v>1.4598695958562286E-3</v>
      </c>
      <c r="AR324" s="101">
        <f t="shared" ref="AR324" si="3956">LN(N324/L324)</f>
        <v>5.7185283418920768E-3</v>
      </c>
      <c r="AS324" s="101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101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101">
        <f t="shared" ref="AY324" si="3963">LN(G324/I324)</f>
        <v>2.9536078036977264E-4</v>
      </c>
      <c r="AZ324" s="101">
        <f t="shared" ref="AZ324" si="3964">LN(N324/P324)</f>
        <v>5.7562329364527773E-3</v>
      </c>
      <c r="BA324" s="101">
        <f t="shared" ref="BA324" si="3965">AV323</f>
        <v>0.29630641403625352</v>
      </c>
      <c r="BB324" s="101">
        <f t="shared" ref="BB324" si="3966">AR323</f>
        <v>-3.9430289177106906E-4</v>
      </c>
      <c r="BC324" s="101">
        <f t="shared" ref="BC324" si="3967">AS323</f>
        <v>3.4915456918757935E-4</v>
      </c>
      <c r="BD324" s="39">
        <f t="shared" ref="BD324" si="3968">IF(AR323&lt;0,1,0)</f>
        <v>1</v>
      </c>
    </row>
    <row r="325" spans="1:62" x14ac:dyDescent="0.25">
      <c r="A325" s="98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100">
        <f t="shared" si="195"/>
        <v>3288.3443750000006</v>
      </c>
      <c r="T325" s="100" t="str">
        <f t="shared" ref="T325" si="3969">IF(AVERAGE(N324)&lt;S324,"熊",IF(AVERAGE(N324)&gt;S324,"牛",""))</f>
        <v>牛</v>
      </c>
      <c r="U325" s="100">
        <f t="shared" ref="U325" si="3970">MAX(H325,O325)</f>
        <v>3381.9252000000001</v>
      </c>
      <c r="V325" s="100">
        <f t="shared" ref="V325" si="3971">MIN(I325,P325)</f>
        <v>3358.6810999999998</v>
      </c>
      <c r="W325" s="40">
        <f t="shared" ref="W325" si="3972">LN(U325/V325)</f>
        <v>6.8967659880882692E-3</v>
      </c>
      <c r="X325" s="100">
        <f t="shared" ref="X325" si="3973">IF(U325=H325,J325,Q325)</f>
        <v>1301</v>
      </c>
      <c r="Y325" s="100">
        <f t="shared" ref="Y325" si="3974">IF(V325=I325,K325,R325)</f>
        <v>1427</v>
      </c>
      <c r="Z325" s="101">
        <f t="shared" ref="Z325" si="3975">(U325-V325)/(C325)</f>
        <v>6.9055734041856684E-3</v>
      </c>
      <c r="AA325" s="101">
        <f t="shared" ref="AA325" si="3976">LN(C325/N324)</f>
        <v>1.4851822278550077E-3</v>
      </c>
      <c r="AB325" s="101">
        <f t="shared" ref="AB325" si="3977">LN(N325/U325)</f>
        <v>-4.3337780529351675E-3</v>
      </c>
      <c r="AC325" s="101">
        <f t="shared" ref="AC325" si="3978">LN(N325/V325)</f>
        <v>2.5629879351530441E-3</v>
      </c>
      <c r="AD325" s="101">
        <f t="shared" ref="AD325" si="3979">LN(U325/C325)</f>
        <v>4.7226220462808638E-3</v>
      </c>
      <c r="AE325" s="101">
        <f t="shared" ref="AE325" si="3980">LN(V325/C325)</f>
        <v>-2.1741439418075073E-3</v>
      </c>
      <c r="AF325" s="101">
        <f t="shared" ref="AF325" si="3981">LN(N325/C325)</f>
        <v>3.8884399334555939E-4</v>
      </c>
      <c r="AG325" s="101">
        <f t="shared" ref="AG325" si="3982">LN(N325/N324)</f>
        <v>1.8740262212006843E-3</v>
      </c>
      <c r="AH325" s="101">
        <f t="shared" ref="AH325" si="3983">LN(D325/C325)</f>
        <v>5.1009104570673598E-4</v>
      </c>
      <c r="AI325" s="101">
        <f t="shared" ref="AI325" si="3984">LN(E325/C325)</f>
        <v>1.87017981995774E-3</v>
      </c>
      <c r="AJ325" s="101">
        <f t="shared" ref="AJ325" si="3985">LN(F325/C325)</f>
        <v>2.744158832441038E-3</v>
      </c>
      <c r="AK325" s="101">
        <f t="shared" ref="AK325" si="3986">+LN(G325/C325)</f>
        <v>4.1357426262321169E-3</v>
      </c>
      <c r="AL325" s="101">
        <f t="shared" ref="AL325" si="3987">LN(H325/I325)</f>
        <v>4.137902424914199E-3</v>
      </c>
      <c r="AM325" s="101">
        <f t="shared" ref="AM325" si="3988">LN(O325/P325)</f>
        <v>6.8967659880882692E-3</v>
      </c>
      <c r="AN325" s="101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101">
        <f t="shared" ref="AQ325" si="3992">LN(M325/L325)</f>
        <v>-1.7769342467000438E-3</v>
      </c>
      <c r="AR325" s="101">
        <f t="shared" ref="AR325" si="3993">LN(N325/L325)</f>
        <v>-3.7468986328865251E-3</v>
      </c>
      <c r="AS325" s="101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101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101">
        <f t="shared" ref="AY325" si="4000">LN(G325/I325)</f>
        <v>4.1357426262321169E-3</v>
      </c>
      <c r="AZ325" s="101">
        <f t="shared" ref="AZ325" si="4001">LN(N325/P325)</f>
        <v>2.5629879351530441E-3</v>
      </c>
      <c r="BA325" s="101">
        <f t="shared" ref="BA325" si="4002">AV324</f>
        <v>0.76004556049211325</v>
      </c>
      <c r="BB325" s="101">
        <f t="shared" ref="BB325" si="4003">AR324</f>
        <v>5.7185283418920768E-3</v>
      </c>
      <c r="BC325" s="101">
        <f t="shared" ref="BC325" si="4004">AS324</f>
        <v>-1.3869926766299053E-4</v>
      </c>
      <c r="BD325" s="39">
        <f t="shared" ref="BD325" si="4005">IF(AR324&lt;0,1,0)</f>
        <v>0</v>
      </c>
    </row>
    <row r="326" spans="1:62" x14ac:dyDescent="0.25">
      <c r="A326" s="98">
        <v>42982</v>
      </c>
      <c r="B326" s="41">
        <f t="shared" si="2996"/>
        <v>1</v>
      </c>
      <c r="C326" s="100">
        <v>3369.72</v>
      </c>
      <c r="D326" s="100">
        <v>3369.43</v>
      </c>
      <c r="E326" s="39">
        <v>3364.26</v>
      </c>
      <c r="F326" s="41">
        <v>3363.55</v>
      </c>
      <c r="G326" s="100">
        <v>3371.21</v>
      </c>
      <c r="H326" s="100">
        <v>3377.25</v>
      </c>
      <c r="I326" s="100">
        <v>3359.13</v>
      </c>
      <c r="J326" s="100">
        <v>1005</v>
      </c>
      <c r="K326" s="100">
        <v>938</v>
      </c>
      <c r="L326" s="100">
        <v>3372.42</v>
      </c>
      <c r="M326" s="100">
        <v>3374.97</v>
      </c>
      <c r="N326" s="100">
        <v>3379.58</v>
      </c>
      <c r="O326" s="100">
        <v>3381.15</v>
      </c>
      <c r="P326" s="100">
        <v>3366.61</v>
      </c>
      <c r="Q326" s="100">
        <v>1343</v>
      </c>
      <c r="R326" s="100">
        <v>1425</v>
      </c>
      <c r="S326" s="100">
        <f t="shared" si="195"/>
        <v>3293.6435450000004</v>
      </c>
      <c r="T326" s="100" t="str">
        <f t="shared" ref="T326" si="4006">IF(AVERAGE(N325)&lt;S325,"熊",IF(AVERAGE(N325)&gt;S325,"牛",""))</f>
        <v>牛</v>
      </c>
      <c r="U326" s="100">
        <f t="shared" ref="U326" si="4007">MAX(H326,O326)</f>
        <v>3381.15</v>
      </c>
      <c r="V326" s="100">
        <f t="shared" ref="V326" si="4008">MIN(I326,P326)</f>
        <v>3359.13</v>
      </c>
      <c r="W326" s="40">
        <f t="shared" ref="W326" si="4009">LN(U326/V326)</f>
        <v>6.5338764380477934E-3</v>
      </c>
      <c r="X326" s="100">
        <f t="shared" ref="X326" si="4010">IF(U326=H326,J326,Q326)</f>
        <v>1343</v>
      </c>
      <c r="Y326" s="100">
        <f t="shared" ref="Y326" si="4011">IF(V326=I326,K326,R326)</f>
        <v>938</v>
      </c>
      <c r="Z326" s="101">
        <f t="shared" ref="Z326" si="4012">(U326-V326)/(C326)</f>
        <v>6.5346675688187691E-3</v>
      </c>
      <c r="AA326" s="101">
        <f t="shared" ref="AA326" si="4013">LN(C326/N325)</f>
        <v>7.1829977063253136E-4</v>
      </c>
      <c r="AB326" s="101">
        <f t="shared" ref="AB326" si="4014">LN(N326/U326)</f>
        <v>-4.6444689500169356E-4</v>
      </c>
      <c r="AC326" s="101">
        <f t="shared" ref="AC326" si="4015">LN(N326/V326)</f>
        <v>6.0694295430461388E-3</v>
      </c>
      <c r="AD326" s="101">
        <f t="shared" ref="AD326" si="4016">LN(U326/C326)</f>
        <v>3.3862334549213751E-3</v>
      </c>
      <c r="AE326" s="101">
        <f t="shared" ref="AE326" si="4017">LN(V326/C326)</f>
        <v>-3.1476429831264023E-3</v>
      </c>
      <c r="AF326" s="101">
        <f t="shared" ref="AF326" si="4018">LN(N326/C326)</f>
        <v>2.9217865599197972E-3</v>
      </c>
      <c r="AG326" s="101">
        <f t="shared" ref="AG326" si="4019">LN(N326/N325)</f>
        <v>3.640086330552321E-3</v>
      </c>
      <c r="AH326" s="101">
        <f t="shared" ref="AH326" si="4020">LN(D326/C326)</f>
        <v>-8.6064266318119434E-5</v>
      </c>
      <c r="AI326" s="101">
        <f t="shared" ref="AI326" si="4021">LN(E326/C326)</f>
        <v>-1.6216267932190967E-3</v>
      </c>
      <c r="AJ326" s="101">
        <f t="shared" ref="AJ326" si="4022">LN(F326/C326)</f>
        <v>-1.8326910184680667E-3</v>
      </c>
      <c r="AK326" s="101">
        <f t="shared" ref="AK326" si="4023">+LN(G326/C326)</f>
        <v>4.4207550716770697E-4</v>
      </c>
      <c r="AL326" s="101">
        <f t="shared" ref="AL326" si="4024">LN(H326/I326)</f>
        <v>5.379756991759614E-3</v>
      </c>
      <c r="AM326" s="101">
        <f t="shared" ref="AM326" si="4025">LN(O326/P326)</f>
        <v>4.3095849596604492E-3</v>
      </c>
      <c r="AN326" s="101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101">
        <f t="shared" ref="AQ326" si="4029">LN(M326/L326)</f>
        <v>7.5584785269635832E-4</v>
      </c>
      <c r="AR326" s="101">
        <f t="shared" ref="AR326" si="4030">LN(N326/L326)</f>
        <v>2.1208538755388968E-3</v>
      </c>
      <c r="AS326" s="101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101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101">
        <f t="shared" ref="AY326" si="4037">LN(G326/I326)</f>
        <v>3.589718490294195E-3</v>
      </c>
      <c r="AZ326" s="101">
        <f t="shared" ref="AZ326" si="4038">LN(N326/P326)</f>
        <v>3.8451380646588136E-3</v>
      </c>
      <c r="BA326" s="101">
        <f t="shared" ref="BA326" si="4039">AV325</f>
        <v>0.37081668036190546</v>
      </c>
      <c r="BB326" s="101">
        <f t="shared" ref="BB326" si="4040">AR325</f>
        <v>-3.7468986328865251E-3</v>
      </c>
      <c r="BC326" s="101">
        <f t="shared" ref="BC326" si="4041">AS325</f>
        <v>3.8884399334555939E-4</v>
      </c>
      <c r="BD326" s="39">
        <f t="shared" ref="BD326:BD328" si="4042">IF(AR325&lt;0,1,0)</f>
        <v>1</v>
      </c>
      <c r="BE326" s="100"/>
      <c r="BF326" s="100"/>
      <c r="BG326" s="100"/>
      <c r="BH326" s="100"/>
      <c r="BI326" s="100"/>
      <c r="BJ326" s="100"/>
    </row>
    <row r="327" spans="1:62" x14ac:dyDescent="0.25">
      <c r="A327" s="98">
        <v>42983</v>
      </c>
      <c r="B327" s="41">
        <f t="shared" ref="B327" si="4043">WEEKDAY(A327,2)</f>
        <v>2</v>
      </c>
      <c r="C327" s="100">
        <v>3377.1968000000002</v>
      </c>
      <c r="D327" s="100">
        <v>3376.2019</v>
      </c>
      <c r="E327" s="39">
        <v>3377.8274999999999</v>
      </c>
      <c r="F327" s="100">
        <v>3375.4079000000002</v>
      </c>
      <c r="G327" s="100">
        <v>3386.1938</v>
      </c>
      <c r="H327" s="100">
        <v>3387.5891999999999</v>
      </c>
      <c r="I327" s="100">
        <v>3371.8227000000002</v>
      </c>
      <c r="J327" s="100">
        <v>1019</v>
      </c>
      <c r="K327" s="100">
        <v>945</v>
      </c>
      <c r="L327" s="100">
        <v>3386.1938</v>
      </c>
      <c r="M327" s="100">
        <v>3386.9911999999999</v>
      </c>
      <c r="N327" s="100">
        <v>3385.1293000000001</v>
      </c>
      <c r="O327" s="100">
        <v>3390.7864</v>
      </c>
      <c r="P327" s="100">
        <v>3380.9231</v>
      </c>
      <c r="Q327" s="100">
        <v>1318</v>
      </c>
      <c r="R327" s="100">
        <v>1449</v>
      </c>
      <c r="S327" s="100">
        <f t="shared" si="195"/>
        <v>3298.6453400000005</v>
      </c>
      <c r="T327" s="100" t="str">
        <f t="shared" ref="T327" si="4044">IF(AVERAGE(N326)&lt;S326,"熊",IF(AVERAGE(N326)&gt;S326,"牛",""))</f>
        <v>牛</v>
      </c>
      <c r="U327" s="100">
        <f t="shared" ref="U327" si="4045">MAX(H327,O327)</f>
        <v>3390.7864</v>
      </c>
      <c r="V327" s="100">
        <f t="shared" ref="V327" si="4046">MIN(I327,P327)</f>
        <v>3371.8227000000002</v>
      </c>
      <c r="W327" s="40">
        <f t="shared" ref="W327" si="4047">LN(U327/V327)</f>
        <v>5.6084122051195734E-3</v>
      </c>
      <c r="X327" s="100">
        <f t="shared" ref="X327" si="4048">IF(U327=H327,J327,Q327)</f>
        <v>1318</v>
      </c>
      <c r="Y327" s="100">
        <f t="shared" ref="Y327" si="4049">IF(V327=I327,K327,R327)</f>
        <v>945</v>
      </c>
      <c r="Z327" s="101">
        <f t="shared" ref="Z327" si="4050">(U327-V327)/(C327)</f>
        <v>5.6152191071600528E-3</v>
      </c>
      <c r="AA327" s="101">
        <f t="shared" ref="AA327" si="4051">LN(C327/N326)</f>
        <v>-7.0542513667994121E-4</v>
      </c>
      <c r="AB327" s="101">
        <f t="shared" ref="AB327" si="4052">LN(N327/U327)</f>
        <v>-1.6697673244047808E-3</v>
      </c>
      <c r="AC327" s="101">
        <f t="shared" ref="AC327" si="4053">LN(N327/V327)</f>
        <v>3.9386448807147683E-3</v>
      </c>
      <c r="AD327" s="101">
        <f t="shared" ref="AD327" si="4054">LN(U327/C327)</f>
        <v>4.0158546089136523E-3</v>
      </c>
      <c r="AE327" s="101">
        <f t="shared" ref="AE327" si="4055">LN(V327/C327)</f>
        <v>-1.5925575962059805E-3</v>
      </c>
      <c r="AF327" s="101">
        <f t="shared" ref="AF327" si="4056">LN(N327/C327)</f>
        <v>2.3460872845086703E-3</v>
      </c>
      <c r="AG327" s="101">
        <f t="shared" ref="AG327" si="4057">LN(N327/N326)</f>
        <v>1.6406621478288041E-3</v>
      </c>
      <c r="AH327" s="101">
        <f t="shared" ref="AH327" si="4058">LN(D327/C327)</f>
        <v>-2.9463683439792242E-4</v>
      </c>
      <c r="AI327" s="101">
        <f t="shared" ref="AI327" si="4059">LN(E327/C327)</f>
        <v>1.8673508008925892E-4</v>
      </c>
      <c r="AJ327" s="101">
        <f t="shared" ref="AJ327" si="4060">LN(F327/C327)</f>
        <v>-5.298400013997274E-4</v>
      </c>
      <c r="AK327" s="101">
        <f t="shared" ref="AK327" si="4061">+LN(G327/C327)</f>
        <v>2.6605014670985968E-3</v>
      </c>
      <c r="AL327" s="101">
        <f t="shared" ref="AL327" si="4062">LN(H327/I327)</f>
        <v>4.6650592764022067E-3</v>
      </c>
      <c r="AM327" s="101">
        <f t="shared" ref="AM327" si="4063">LN(O327/P327)</f>
        <v>2.9130921741647078E-3</v>
      </c>
      <c r="AN327" s="101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101">
        <f t="shared" ref="AQ327" si="4067">LN(M327/L327)</f>
        <v>2.3545791342882515E-4</v>
      </c>
      <c r="AR327" s="101">
        <f t="shared" ref="AR327" si="4068">LN(N327/L327)</f>
        <v>-3.1441418258985892E-4</v>
      </c>
      <c r="AS327" s="101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101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101">
        <f t="shared" ref="AY327" si="4075">LN(G327/I327)</f>
        <v>4.2530590633047208E-3</v>
      </c>
      <c r="AZ327" s="101">
        <f t="shared" ref="AZ327" si="4076">LN(N327/P327)</f>
        <v>1.2433248497599268E-3</v>
      </c>
      <c r="BA327" s="101">
        <f t="shared" ref="BA327" si="4077">AV326</f>
        <v>0.92870118074476993</v>
      </c>
      <c r="BB327" s="101">
        <f t="shared" ref="BB327" si="4078">AR326</f>
        <v>2.1208538755388968E-3</v>
      </c>
      <c r="BC327" s="101">
        <f t="shared" ref="BC327" si="4079">AS326</f>
        <v>2.9217865599197972E-3</v>
      </c>
      <c r="BD327" s="39">
        <f t="shared" si="4042"/>
        <v>0</v>
      </c>
      <c r="BE327" s="100"/>
      <c r="BF327" s="100"/>
      <c r="BG327" s="100"/>
      <c r="BH327" s="100"/>
      <c r="BI327" s="100"/>
      <c r="BJ327" s="100"/>
    </row>
    <row r="328" spans="1:62" x14ac:dyDescent="0.25">
      <c r="A328" s="98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100">
        <f t="shared" si="195"/>
        <v>3303.7544750000002</v>
      </c>
      <c r="T328" s="100" t="str">
        <f t="shared" ref="T328" si="4080">IF(AVERAGE(N327)&lt;S327,"熊",IF(AVERAGE(N327)&gt;S327,"牛",""))</f>
        <v>牛</v>
      </c>
      <c r="U328" s="100">
        <f t="shared" ref="U328" si="4081">MAX(H328,O328)</f>
        <v>3390.91</v>
      </c>
      <c r="V328" s="100">
        <f t="shared" ref="V328" si="4082">MIN(I328,P328)</f>
        <v>3364.86</v>
      </c>
      <c r="W328" s="40">
        <f t="shared" ref="W328" si="4083">LN(U328/V328)</f>
        <v>7.7119644715178959E-3</v>
      </c>
      <c r="X328" s="100">
        <f t="shared" ref="X328" si="4084">IF(U328=H328,J328,Q328)</f>
        <v>1349</v>
      </c>
      <c r="Y328" s="100">
        <f t="shared" ref="Y328" si="4085">IF(V328=I328,K328,R328)</f>
        <v>1044</v>
      </c>
      <c r="Z328" s="101">
        <f t="shared" ref="Z328" si="4086">(U328-V328)/(C328)</f>
        <v>7.7244234110815753E-3</v>
      </c>
      <c r="AA328" s="101">
        <f t="shared" ref="AA328" si="4087">LN(C328/N327)</f>
        <v>-3.7615160233675899E-3</v>
      </c>
      <c r="AB328" s="101">
        <f t="shared" ref="AB328" si="4088">LN(N328/U328)</f>
        <v>-1.6321619138608223E-3</v>
      </c>
      <c r="AC328" s="101">
        <f t="shared" ref="AC328" si="4089">LN(N328/V328)</f>
        <v>6.0798025576570148E-3</v>
      </c>
      <c r="AD328" s="101">
        <f t="shared" ref="AD328" si="4090">LN(U328/C328)</f>
        <v>5.4677344044765618E-3</v>
      </c>
      <c r="AE328" s="101">
        <f t="shared" ref="AE328" si="4091">LN(V328/C328)</f>
        <v>-2.2442300670413111E-3</v>
      </c>
      <c r="AF328" s="101">
        <f t="shared" ref="AF328" si="4092">LN(N328/C328)</f>
        <v>3.835572490615757E-3</v>
      </c>
      <c r="AG328" s="101">
        <f t="shared" ref="AG328" si="4093">LN(N328/N327)</f>
        <v>7.4056467248238389E-5</v>
      </c>
      <c r="AH328" s="101">
        <f t="shared" ref="AH328" si="4094">LN(D328/C328)</f>
        <v>-7.1190847864058293E-4</v>
      </c>
      <c r="AI328" s="101">
        <f t="shared" ref="AI328" si="4095">LN(E328/C328)</f>
        <v>3.350148342102243E-4</v>
      </c>
      <c r="AJ328" s="101">
        <f t="shared" ref="AJ328" si="4096">LN(F328/C328)</f>
        <v>7.7955148616822045E-4</v>
      </c>
      <c r="AK328" s="101">
        <f t="shared" ref="AK328" si="4097">+LN(G328/C328)</f>
        <v>5.8101620179572592E-4</v>
      </c>
      <c r="AL328" s="101">
        <f t="shared" ref="AL328" si="4098">LN(H328/I328)</f>
        <v>3.5362352251353574E-3</v>
      </c>
      <c r="AM328" s="101">
        <f t="shared" ref="AM328" si="4099">LN(O328/P328)</f>
        <v>4.6289262926596016E-3</v>
      </c>
      <c r="AN328" s="101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101">
        <f t="shared" ref="AQ328" si="4103">LN(M328/L328)</f>
        <v>1.4329110079927027E-3</v>
      </c>
      <c r="AR328" s="101">
        <f t="shared" ref="AR328" si="4104">LN(N328/L328)</f>
        <v>2.9760253893497618E-3</v>
      </c>
      <c r="AS328" s="101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101">
        <f t="shared" ref="AW328" si="4109">LN(N328/C328)</f>
        <v>3.835572490615757E-3</v>
      </c>
      <c r="AX328" s="28">
        <f t="shared" ref="AX328" si="4110">(N328-L328)/(U328-V328)</f>
        <v>0.3861804222648772</v>
      </c>
      <c r="AY328" s="101">
        <f t="shared" ref="AY328" si="4111">LN(G328/I328)</f>
        <v>2.8252462688371834E-3</v>
      </c>
      <c r="AZ328" s="101">
        <f t="shared" ref="AZ328" si="4112">LN(N328/P328)</f>
        <v>2.9967643787989127E-3</v>
      </c>
      <c r="BA328" s="101">
        <f t="shared" ref="BA328" si="4113">AV327</f>
        <v>0.70168796173742665</v>
      </c>
      <c r="BB328" s="101">
        <f t="shared" ref="BB328" si="4114">AR327</f>
        <v>-3.1441418258985892E-4</v>
      </c>
      <c r="BC328" s="101">
        <f t="shared" ref="BC328" si="4115">AS327</f>
        <v>2.3460872845086703E-3</v>
      </c>
      <c r="BD328" s="39">
        <f t="shared" si="4042"/>
        <v>1</v>
      </c>
      <c r="BE328" s="100"/>
      <c r="BF328" s="100"/>
      <c r="BG328" s="100"/>
      <c r="BH328" s="100"/>
      <c r="BI328" s="100"/>
      <c r="BJ328" s="100"/>
    </row>
    <row r="329" spans="1:62" x14ac:dyDescent="0.25">
      <c r="A329" s="98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100">
        <f t="shared" si="195"/>
        <v>3309.1893850000001</v>
      </c>
      <c r="T329" s="100" t="str">
        <f t="shared" ref="T329" si="4116">IF(AVERAGE(N328)&lt;S328,"熊",IF(AVERAGE(N328)&gt;S328,"牛",""))</f>
        <v>牛</v>
      </c>
      <c r="U329" s="100">
        <f t="shared" ref="U329" si="4117">MAX(H329,O329)</f>
        <v>3387.76</v>
      </c>
      <c r="V329" s="100">
        <f t="shared" ref="V329" si="4118">MIN(I329,P329)</f>
        <v>3363.19</v>
      </c>
      <c r="W329" s="40">
        <f t="shared" ref="W329" si="4119">LN(U329/V329)</f>
        <v>7.2790076906354764E-3</v>
      </c>
      <c r="X329" s="100">
        <f t="shared" ref="X329" si="4120">IF(U329=H329,J329,Q329)</f>
        <v>1000</v>
      </c>
      <c r="Y329" s="100">
        <f t="shared" ref="Y329" si="4121">IF(V329=I329,K329,R329)</f>
        <v>1453</v>
      </c>
      <c r="Z329" s="101">
        <f t="shared" ref="Z329" si="4122">(U329-V329)/(C329)</f>
        <v>7.2614537093409317E-3</v>
      </c>
      <c r="AA329" s="101">
        <f t="shared" ref="AA329" si="4123">LN(C329/N328)</f>
        <v>-5.2001773959570196E-4</v>
      </c>
      <c r="AB329" s="101">
        <f t="shared" ref="AB329" si="4124">LN(N329/U329)</f>
        <v>-6.595366890485151E-3</v>
      </c>
      <c r="AC329" s="101">
        <f t="shared" ref="AC329" si="4125">LN(N329/V329)</f>
        <v>6.836408001503724E-4</v>
      </c>
      <c r="AD329" s="101">
        <f t="shared" ref="AD329" si="4126">LN(U329/C329)</f>
        <v>1.2227937335824841E-3</v>
      </c>
      <c r="AE329" s="101">
        <f t="shared" ref="AE329" si="4127">LN(V329/C329)</f>
        <v>-6.0562139570530865E-3</v>
      </c>
      <c r="AF329" s="101">
        <f t="shared" ref="AF329" si="4128">LN(N329/C329)</f>
        <v>-5.3725731569027402E-3</v>
      </c>
      <c r="AG329" s="101">
        <f t="shared" ref="AG329" si="4129">LN(N329/N328)</f>
        <v>-5.8925908964983847E-3</v>
      </c>
      <c r="AH329" s="101">
        <f t="shared" ref="AH329" si="4130">LN(D329/C329)</f>
        <v>-2.9558514249598198E-4</v>
      </c>
      <c r="AI329" s="101">
        <f t="shared" ref="AI329" si="4131">LN(E329/C329)</f>
        <v>-1.064005864857059E-4</v>
      </c>
      <c r="AJ329" s="101">
        <f t="shared" ref="AJ329" si="4132">LN(F329/C329)</f>
        <v>-1.845881310984824E-3</v>
      </c>
      <c r="AK329" s="101">
        <f t="shared" ref="AK329" si="4133">+LN(G329/C329)</f>
        <v>-6.7406166077197121E-4</v>
      </c>
      <c r="AL329" s="101">
        <f t="shared" ref="AL329" si="4134">LN(H329/I329)</f>
        <v>5.1998134310575605E-3</v>
      </c>
      <c r="AM329" s="101">
        <f t="shared" ref="AM329" si="4135">LN(O329/P329)</f>
        <v>6.2955738920024689E-3</v>
      </c>
      <c r="AN329" s="101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101">
        <f t="shared" ref="AQ329" si="4139">LN(M329/L329)</f>
        <v>-1.4198410985026783E-4</v>
      </c>
      <c r="AR329" s="101">
        <f t="shared" ref="AR329" si="4140">LN(N329/L329)</f>
        <v>-4.5683771026099572E-3</v>
      </c>
      <c r="AS329" s="101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101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101">
        <f t="shared" ref="AY329" si="4147">LN(G329/I329)</f>
        <v>3.3029580367032484E-3</v>
      </c>
      <c r="AZ329" s="101">
        <f t="shared" ref="AZ329" si="4148">LN(N329/P329)</f>
        <v>6.836408001503724E-4</v>
      </c>
      <c r="BA329" s="101">
        <f t="shared" ref="BA329" si="4149">AV328</f>
        <v>0.78771593090211889</v>
      </c>
      <c r="BB329" s="101">
        <f t="shared" ref="BB329" si="4150">AR328</f>
        <v>2.9760253893497618E-3</v>
      </c>
      <c r="BC329" s="101">
        <f t="shared" ref="BC329" si="4151">AS328</f>
        <v>3.835572490615757E-3</v>
      </c>
      <c r="BD329" s="39">
        <f t="shared" ref="BD329" si="4152">IF(AR328&lt;0,1,0)</f>
        <v>0</v>
      </c>
    </row>
    <row r="330" spans="1:62" x14ac:dyDescent="0.25">
      <c r="A330" s="98">
        <v>42986</v>
      </c>
      <c r="B330" s="41">
        <f t="shared" ref="B330:B335" si="4153">WEEKDAY(A330,2)</f>
        <v>5</v>
      </c>
      <c r="C330" s="100">
        <v>3364.42</v>
      </c>
      <c r="D330" s="100">
        <v>3369.37</v>
      </c>
      <c r="E330" s="39">
        <v>3368.91</v>
      </c>
      <c r="F330" s="100">
        <v>3368.72</v>
      </c>
      <c r="G330" s="100">
        <v>3373.79</v>
      </c>
      <c r="H330" s="100">
        <v>3380.66</v>
      </c>
      <c r="I330" s="100">
        <v>3362.66</v>
      </c>
      <c r="J330" s="100">
        <v>1101</v>
      </c>
      <c r="K330" s="100">
        <v>1026</v>
      </c>
      <c r="L330" s="100">
        <v>3374.85</v>
      </c>
      <c r="M330" s="100">
        <v>3373.8</v>
      </c>
      <c r="N330" s="100">
        <v>3365.24</v>
      </c>
      <c r="O330" s="100">
        <v>3375.72</v>
      </c>
      <c r="P330" s="100">
        <v>3353.68</v>
      </c>
      <c r="Q330" s="100">
        <v>1303</v>
      </c>
      <c r="R330" s="100">
        <v>1414</v>
      </c>
      <c r="S330" s="100">
        <f t="shared" si="195"/>
        <v>3314.3737900000001</v>
      </c>
      <c r="T330" s="100" t="str">
        <f t="shared" ref="T330" si="4154">IF(AVERAGE(N329)&lt;S329,"熊",IF(AVERAGE(N329)&gt;S329,"牛",""))</f>
        <v>牛</v>
      </c>
      <c r="U330" s="100">
        <f t="shared" ref="U330" si="4155">MAX(H330,O330)</f>
        <v>3380.66</v>
      </c>
      <c r="V330" s="100">
        <f t="shared" ref="V330" si="4156">MIN(I330,P330)</f>
        <v>3353.68</v>
      </c>
      <c r="W330" s="40">
        <f t="shared" ref="W330" si="4157">LN(U330/V330)</f>
        <v>8.0127063233012691E-3</v>
      </c>
      <c r="X330" s="100">
        <f t="shared" ref="X330" si="4158">IF(U330=H330,J330,Q330)</f>
        <v>1101</v>
      </c>
      <c r="Y330" s="100">
        <f t="shared" ref="Y330" si="4159">IF(V330=I330,K330,R330)</f>
        <v>1414</v>
      </c>
      <c r="Z330" s="101">
        <f t="shared" ref="Z330" si="4160">(U330-V330)/(C330)</f>
        <v>8.0192128212292213E-3</v>
      </c>
      <c r="AA330" s="101">
        <f t="shared" ref="AA330" si="4161">LN(C330/N329)</f>
        <v>-3.179834526808901E-4</v>
      </c>
      <c r="AB330" s="101">
        <f t="shared" ref="AB330" si="4162">LN(N330/U330)</f>
        <v>-4.5716737149227027E-3</v>
      </c>
      <c r="AC330" s="101">
        <f t="shared" ref="AC330" si="4163">LN(N330/V330)</f>
        <v>3.4410326083787698E-3</v>
      </c>
      <c r="AD330" s="101">
        <f t="shared" ref="AD330" si="4164">LN(U330/C330)</f>
        <v>4.8153710203015961E-3</v>
      </c>
      <c r="AE330" s="101">
        <f t="shared" ref="AE330" si="4165">LN(V330/C330)</f>
        <v>-3.1973353029998604E-3</v>
      </c>
      <c r="AF330" s="101">
        <f t="shared" ref="AF330" si="4166">LN(N330/C330)</f>
        <v>2.4369730537889637E-4</v>
      </c>
      <c r="AG330" s="101">
        <f t="shared" ref="AG330" si="4167">LN(N330/N329)</f>
        <v>-7.4286147302034773E-5</v>
      </c>
      <c r="AH330" s="101">
        <f t="shared" ref="AH330" si="4168">LN(D330/C330)</f>
        <v>1.4701975831175936E-3</v>
      </c>
      <c r="AI330" s="101">
        <f t="shared" ref="AI330" si="4169">LN(E330/C330)</f>
        <v>1.3336642242441875E-3</v>
      </c>
      <c r="AJ330" s="101">
        <f t="shared" ref="AJ330" si="4170">LN(F330/C330)</f>
        <v>1.2772645703449496E-3</v>
      </c>
      <c r="AK330" s="101">
        <f t="shared" ref="AK330" si="4171">+LN(G330/C330)</f>
        <v>2.7811558380075262E-3</v>
      </c>
      <c r="AL330" s="101">
        <f t="shared" ref="AL330" si="4172">LN(H330/I330)</f>
        <v>5.3386292661250466E-3</v>
      </c>
      <c r="AM330" s="101">
        <f t="shared" ref="AM330" si="4173">LN(O330/P330)</f>
        <v>6.5503845236685159E-3</v>
      </c>
      <c r="AN330" s="101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101">
        <f t="shared" ref="AQ330" si="4177">LN(M330/L330)</f>
        <v>-3.1117334829105023E-4</v>
      </c>
      <c r="AR330" s="101">
        <f t="shared" ref="AR330" si="4178">LN(N330/L330)</f>
        <v>-2.8515959021482079E-3</v>
      </c>
      <c r="AS330" s="101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101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101">
        <f t="shared" ref="AY330" si="4185">LN(G330/I330)</f>
        <v>3.304414083831083E-3</v>
      </c>
      <c r="AZ330" s="101">
        <f t="shared" ref="AZ330" si="4186">LN(N330/P330)</f>
        <v>3.4410326083787698E-3</v>
      </c>
      <c r="BA330" s="101">
        <f t="shared" ref="BA330" si="4187">AV329</f>
        <v>9.3610093610081879E-2</v>
      </c>
      <c r="BB330" s="101">
        <f t="shared" ref="BB330" si="4188">AR329</f>
        <v>-4.5683771026099572E-3</v>
      </c>
      <c r="BC330" s="101">
        <f t="shared" ref="BC330" si="4189">AS329</f>
        <v>-5.3725731569027402E-3</v>
      </c>
      <c r="BD330" s="39">
        <f t="shared" ref="BD330" si="4190">IF(AR329&lt;0,1,0)</f>
        <v>1</v>
      </c>
    </row>
    <row r="331" spans="1:62" x14ac:dyDescent="0.25">
      <c r="A331" s="98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100">
        <f t="shared" si="195"/>
        <v>3322.1455550000001</v>
      </c>
      <c r="T331" s="100" t="str">
        <f t="shared" ref="T331" si="4191">IF(AVERAGE(N330)&lt;S330,"熊",IF(AVERAGE(N330)&gt;S330,"牛",""))</f>
        <v>牛</v>
      </c>
      <c r="U331" s="100">
        <f t="shared" ref="U331" si="4192">MAX(H331,O331)</f>
        <v>3384.63</v>
      </c>
      <c r="V331" s="100">
        <f t="shared" ref="V331" si="4193">MIN(I331,P331)</f>
        <v>3360.0848000000001</v>
      </c>
      <c r="W331" s="40">
        <f t="shared" ref="W331" si="4194">LN(U331/V331)</f>
        <v>7.2783828773437679E-3</v>
      </c>
      <c r="X331" s="100">
        <f t="shared" ref="X331" si="4195">IF(U331=H331,J331,Q331)</f>
        <v>1026</v>
      </c>
      <c r="Y331" s="100">
        <f t="shared" ref="Y331" si="4196">IF(V331=I331,K331,R331)</f>
        <v>938</v>
      </c>
      <c r="Z331" s="101">
        <f t="shared" ref="Z331" si="4197">(U331-V331)/(C331)</f>
        <v>7.2935045757193976E-3</v>
      </c>
      <c r="AA331" s="101">
        <f t="shared" ref="AA331" si="4198">LN(C331/N330)</f>
        <v>3.2864872218045513E-5</v>
      </c>
      <c r="AB331" s="101">
        <f t="shared" ref="AB331" si="4199">LN(N331/U331)</f>
        <v>-2.0584719570671791E-3</v>
      </c>
      <c r="AC331" s="101">
        <f t="shared" ref="AC331" si="4200">LN(N331/V331)</f>
        <v>5.2199109202764916E-3</v>
      </c>
      <c r="AD331" s="101">
        <f t="shared" ref="AD331" si="4201">LN(U331/C331)</f>
        <v>5.7124467667844566E-3</v>
      </c>
      <c r="AE331" s="101">
        <f t="shared" ref="AE331" si="4202">LN(V331/C331)</f>
        <v>-1.5659361105592685E-3</v>
      </c>
      <c r="AF331" s="101">
        <f t="shared" ref="AF331" si="4203">LN(N331/C331)</f>
        <v>3.65397480971715E-3</v>
      </c>
      <c r="AG331" s="101">
        <f t="shared" ref="AG331" si="4204">LN(N331/N330)</f>
        <v>3.6868396819351892E-3</v>
      </c>
      <c r="AH331" s="101">
        <f t="shared" ref="AH331" si="4205">LN(D331/C331)</f>
        <v>1.2568480033599454E-4</v>
      </c>
      <c r="AI331" s="101">
        <f t="shared" ref="AI331" si="4206">LN(E331/C331)</f>
        <v>-6.9389688703577637E-4</v>
      </c>
      <c r="AJ331" s="101">
        <f t="shared" ref="AJ331" si="4207">LN(F331/C331)</f>
        <v>-7.0796284257260231E-4</v>
      </c>
      <c r="AK331" s="101">
        <f t="shared" ref="AK331" si="4208">+LN(G331/C331)</f>
        <v>1.4885135272483176E-3</v>
      </c>
      <c r="AL331" s="101">
        <f t="shared" ref="AL331" si="4209">LN(H331/I331)</f>
        <v>7.2783828773437679E-3</v>
      </c>
      <c r="AM331" s="101">
        <f t="shared" ref="AM331" si="4210">LN(O331/P331)</f>
        <v>3.8978445719147262E-3</v>
      </c>
      <c r="AN331" s="101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101">
        <f t="shared" ref="AQ331" si="4214">LN(M331/L331)</f>
        <v>2.5264213539287299E-4</v>
      </c>
      <c r="AR331" s="101">
        <f t="shared" ref="AR331" si="4215">LN(N331/L331)</f>
        <v>2.4043957923746587E-3</v>
      </c>
      <c r="AS331" s="101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101">
        <f t="shared" ref="AW331" si="4220">LN(N331/C331)</f>
        <v>3.65397480971715E-3</v>
      </c>
      <c r="AX331" s="28">
        <f t="shared" ref="AX331" si="4221">(N331-L331)/(U331-V331)</f>
        <v>0.3304719456349906</v>
      </c>
      <c r="AY331" s="101">
        <f t="shared" ref="AY331" si="4222">LN(G331/I331)</f>
        <v>3.0544496378077596E-3</v>
      </c>
      <c r="AZ331" s="101">
        <f t="shared" ref="AZ331" si="4223">LN(N331/P331)</f>
        <v>3.8299006331872993E-3</v>
      </c>
      <c r="BA331" s="101">
        <f t="shared" ref="BA331" si="4224">AV330</f>
        <v>0.42846553002223636</v>
      </c>
      <c r="BB331" s="101">
        <f t="shared" ref="BB331" si="4225">AR330</f>
        <v>-2.8515959021482079E-3</v>
      </c>
      <c r="BC331" s="101">
        <f t="shared" ref="BC331" si="4226">AS330</f>
        <v>2.4369730537889637E-4</v>
      </c>
      <c r="BD331" s="39">
        <f t="shared" ref="BD331" si="4227">IF(AR330&lt;0,1,0)</f>
        <v>1</v>
      </c>
    </row>
    <row r="332" spans="1:62" x14ac:dyDescent="0.25">
      <c r="A332" s="98">
        <v>42990</v>
      </c>
      <c r="B332" s="41">
        <f t="shared" si="4153"/>
        <v>2</v>
      </c>
    </row>
    <row r="333" spans="1:62" x14ac:dyDescent="0.25">
      <c r="A333" s="98">
        <v>42991</v>
      </c>
      <c r="B333" s="41">
        <f t="shared" si="4153"/>
        <v>3</v>
      </c>
    </row>
    <row r="334" spans="1:62" x14ac:dyDescent="0.25">
      <c r="A334" s="98">
        <v>42992</v>
      </c>
      <c r="B334" s="41">
        <f t="shared" si="4153"/>
        <v>4</v>
      </c>
    </row>
    <row r="335" spans="1:62" x14ac:dyDescent="0.25">
      <c r="A335" s="98">
        <v>42993</v>
      </c>
      <c r="B335" s="41">
        <f t="shared" si="41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18"/>
  <sheetViews>
    <sheetView zoomScale="115" zoomScaleNormal="115" workbookViewId="0">
      <pane xSplit="1" ySplit="2" topLeftCell="H401" activePane="bottomRight" state="frozen"/>
      <selection pane="topRight" activeCell="B1" sqref="B1"/>
      <selection pane="bottomLeft" activeCell="A3" sqref="A3"/>
      <selection pane="bottomRight" activeCell="N415" sqref="N415"/>
    </sheetView>
  </sheetViews>
  <sheetFormatPr defaultRowHeight="14" x14ac:dyDescent="0.25"/>
  <cols>
    <col min="1" max="1" width="11.7265625" bestFit="1" customWidth="1" collapsed="1"/>
    <col min="2" max="2" width="6.453125" bestFit="1" customWidth="1" collapsed="1"/>
    <col min="3" max="3" width="15" bestFit="1" customWidth="1" collapsed="1"/>
    <col min="4" max="4" width="17.26953125" bestFit="1" customWidth="1" collapsed="1"/>
    <col min="5" max="5" width="17.26953125" customWidth="1"/>
    <col min="6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7265625" bestFit="1" customWidth="1" collapsed="1"/>
    <col min="12" max="12" width="13.90625" bestFit="1" customWidth="1" collapsed="1"/>
    <col min="14" max="14" width="38.7265625" style="50" customWidth="1" collapsed="1"/>
    <col min="15" max="15" width="38.7265625" customWidth="1" collapsed="1"/>
  </cols>
  <sheetData>
    <row r="1" spans="1:14" x14ac:dyDescent="0.25">
      <c r="J1" t="s">
        <v>229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2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2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2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2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2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2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2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2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2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2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2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2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2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2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2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2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2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2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2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2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2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2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2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2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2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2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2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2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2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2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2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2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2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2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101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2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2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2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25">
      <c r="A56" s="1">
        <v>42480</v>
      </c>
      <c r="B56">
        <v>9.9700000000000006</v>
      </c>
      <c r="M56">
        <f t="shared" si="5"/>
        <v>3</v>
      </c>
    </row>
    <row r="57" spans="1:13" x14ac:dyDescent="0.2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2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2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2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2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2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2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2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2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2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2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2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2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2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2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2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2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2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2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2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2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2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2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2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2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2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2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2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2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2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2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2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2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2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2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2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2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2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2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2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2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2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2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2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2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2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2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2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2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2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2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2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2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2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2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2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2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2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2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2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2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2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2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2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2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2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2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2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2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2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2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2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2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2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2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2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2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2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2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2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2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2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2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2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2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2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2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2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2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2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2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2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2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2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2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2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2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2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2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2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2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2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2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2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2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2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2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2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2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2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2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2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2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2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2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2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2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2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2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2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2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2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2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2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2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2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2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2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2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2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2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2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2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2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2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2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2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2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2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2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2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2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2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2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2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2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2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2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2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2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2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2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2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2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2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2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2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2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2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2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2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2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2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2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2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2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2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2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2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2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2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2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2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2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2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2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2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2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2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2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2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2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2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8" x14ac:dyDescent="0.2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2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2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2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8" x14ac:dyDescent="0.2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2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2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2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2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8" x14ac:dyDescent="0.2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2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2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6" x14ac:dyDescent="0.2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8" x14ac:dyDescent="0.2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2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2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2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2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2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2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2" x14ac:dyDescent="0.2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2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2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2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2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2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2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2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2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2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2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2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2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2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2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2" x14ac:dyDescent="0.2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2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2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2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2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2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2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2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2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2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2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2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2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2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2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2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2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2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2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2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2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2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2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2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2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2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2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8" x14ac:dyDescent="0.2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2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2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2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2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2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2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2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2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2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2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2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2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2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2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x14ac:dyDescent="0.2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x14ac:dyDescent="0.2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2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2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2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2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2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2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x14ac:dyDescent="0.2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8" x14ac:dyDescent="0.2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x14ac:dyDescent="0.2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2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2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2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2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2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2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2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2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2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2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x14ac:dyDescent="0.2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x14ac:dyDescent="0.2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x14ac:dyDescent="0.2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x14ac:dyDescent="0.2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x14ac:dyDescent="0.2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x14ac:dyDescent="0.2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x14ac:dyDescent="0.2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x14ac:dyDescent="0.2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x14ac:dyDescent="0.2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x14ac:dyDescent="0.2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x14ac:dyDescent="0.2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x14ac:dyDescent="0.2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x14ac:dyDescent="0.2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x14ac:dyDescent="0.2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414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x14ac:dyDescent="0.2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x14ac:dyDescent="0.2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x14ac:dyDescent="0.2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x14ac:dyDescent="0.2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8" x14ac:dyDescent="0.2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426</v>
      </c>
    </row>
    <row r="385" spans="1:14" x14ac:dyDescent="0.2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x14ac:dyDescent="0.2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x14ac:dyDescent="0.2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427</v>
      </c>
    </row>
    <row r="388" spans="1:14" ht="28" x14ac:dyDescent="0.2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429</v>
      </c>
    </row>
    <row r="389" spans="1:14" x14ac:dyDescent="0.2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x14ac:dyDescent="0.25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x14ac:dyDescent="0.25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432</v>
      </c>
    </row>
    <row r="392" spans="1:14" x14ac:dyDescent="0.25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 x14ac:dyDescent="0.25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 x14ac:dyDescent="0.25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 x14ac:dyDescent="0.25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 x14ac:dyDescent="0.25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 x14ac:dyDescent="0.25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 x14ac:dyDescent="0.25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441</v>
      </c>
    </row>
    <row r="399" spans="1:14" x14ac:dyDescent="0.25">
      <c r="A399" s="1">
        <v>42968</v>
      </c>
      <c r="B399">
        <v>13.24</v>
      </c>
      <c r="C399" s="25">
        <f t="shared" ref="C399" si="471">B399/B398-1</f>
        <v>7.6103500761035558E-3</v>
      </c>
      <c r="D399" s="26">
        <f t="shared" ref="D399" si="472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3">+B399/D399-1</f>
        <v>-1.3422720297224799E-2</v>
      </c>
      <c r="H399" s="25">
        <f>(+B399/(D399*(1-VLOOKUP(A399,FX!A:K,9,0)))-1)</f>
        <v>-1.3739251522719598E-2</v>
      </c>
      <c r="I399" s="101">
        <f t="shared" si="373"/>
        <v>-1.4000595770032764E-2</v>
      </c>
      <c r="J399" s="100">
        <v>11646.1</v>
      </c>
      <c r="K399" s="100">
        <v>11672.31</v>
      </c>
      <c r="L399" s="25">
        <f t="shared" ref="L399" si="474">+K399/J399-1</f>
        <v>2.2505388069824495E-3</v>
      </c>
      <c r="M399">
        <f t="shared" ref="M399" si="475">WEEKDAY(A399,2)</f>
        <v>1</v>
      </c>
    </row>
    <row r="400" spans="1:14" x14ac:dyDescent="0.25">
      <c r="A400" s="1">
        <v>42969</v>
      </c>
      <c r="B400">
        <v>13.36</v>
      </c>
      <c r="C400" s="101">
        <f t="shared" ref="C400" si="476">B400/B399-1</f>
        <v>9.0634441087613649E-3</v>
      </c>
      <c r="D400" s="26">
        <f t="shared" ref="D400" si="477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8">+B400/D400-1</f>
        <v>-1.4744146414390147E-2</v>
      </c>
      <c r="H400" s="101">
        <f>(+B400/(D400*(1-VLOOKUP(A400,FX!A:K,9,0)))-1)</f>
        <v>-1.7631216777445613E-2</v>
      </c>
      <c r="I400" s="101">
        <f t="shared" si="373"/>
        <v>-1.6489988221436991E-2</v>
      </c>
      <c r="J400" s="100">
        <v>11672.31</v>
      </c>
      <c r="K400" s="100">
        <v>11786.99</v>
      </c>
      <c r="L400" s="101">
        <f t="shared" ref="L400" si="479">+K400/J400-1</f>
        <v>9.8249618113295245E-3</v>
      </c>
      <c r="M400" s="100">
        <f t="shared" ref="M400" si="480">WEEKDAY(A400,2)</f>
        <v>2</v>
      </c>
    </row>
    <row r="401" spans="1:14" x14ac:dyDescent="0.25">
      <c r="A401" s="1">
        <v>42970</v>
      </c>
      <c r="B401">
        <v>13.36</v>
      </c>
      <c r="C401" s="101">
        <f t="shared" ref="C401" si="481">B401/B400-1</f>
        <v>0</v>
      </c>
      <c r="D401" s="26">
        <f t="shared" ref="D401" si="482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3">+B401/D401-1</f>
        <v>-2.4026526856451347E-2</v>
      </c>
      <c r="H401" s="101">
        <f>(+B401/(D401*(1-VLOOKUP(A401,FX!A:K,9,0)))-1)</f>
        <v>-2.3800187329263589E-2</v>
      </c>
      <c r="I401" s="101">
        <f t="shared" si="373"/>
        <v>-2.4105186267348477E-2</v>
      </c>
      <c r="J401" s="100">
        <v>11786.99</v>
      </c>
      <c r="K401" s="100">
        <v>11878.01</v>
      </c>
      <c r="L401" s="101">
        <f t="shared" ref="L401" si="484">+K401/J401-1</f>
        <v>7.7220732349820853E-3</v>
      </c>
      <c r="M401" s="100">
        <f t="shared" ref="M401" si="485">WEEKDAY(A401,2)</f>
        <v>3</v>
      </c>
    </row>
    <row r="402" spans="1:14" x14ac:dyDescent="0.25">
      <c r="A402" s="1">
        <v>42971</v>
      </c>
      <c r="B402">
        <v>13.4</v>
      </c>
      <c r="C402" s="101">
        <f t="shared" ref="C402:C407" si="486">B402/B401-1</f>
        <v>2.9940119760478723E-3</v>
      </c>
      <c r="D402" s="26">
        <f t="shared" ref="D402:D407" si="487"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8">+B402/D402-1</f>
        <v>-1.7684293263056428E-2</v>
      </c>
      <c r="H402" s="101">
        <f>(+B402/(D402*(1-VLOOKUP(A402,FX!A:K,9,0)))-1)</f>
        <v>-1.8856887552956003E-2</v>
      </c>
      <c r="I402" s="101">
        <f t="shared" si="373"/>
        <v>-1.8602607294565643E-2</v>
      </c>
      <c r="J402" s="100">
        <v>11878.01</v>
      </c>
      <c r="K402">
        <v>11835.7</v>
      </c>
      <c r="L402" s="101">
        <f t="shared" ref="L402" si="489">+K402/J402-1</f>
        <v>-3.5620444838823095E-3</v>
      </c>
      <c r="M402" s="100">
        <f t="shared" ref="M402" si="490">WEEKDAY(A402,2)</f>
        <v>4</v>
      </c>
    </row>
    <row r="403" spans="1:14" x14ac:dyDescent="0.25">
      <c r="A403" s="1">
        <v>42972</v>
      </c>
      <c r="B403">
        <v>13.74</v>
      </c>
      <c r="C403" s="101">
        <f t="shared" si="486"/>
        <v>2.5373134328358304E-2</v>
      </c>
      <c r="D403" s="26">
        <f t="shared" si="487"/>
        <v>13.945083525266776</v>
      </c>
      <c r="E403" s="26">
        <f>D403*(1-VLOOKUP(A403,FX!A:K,9,0))</f>
        <v>13.938213633784336</v>
      </c>
      <c r="F403">
        <v>13.930999999999999</v>
      </c>
      <c r="G403" s="101">
        <f t="shared" ref="G403" si="491">+B403/D403-1</f>
        <v>-1.4706511072177464E-2</v>
      </c>
      <c r="H403" s="101">
        <f>(+B403/(D403*(1-VLOOKUP(A403,FX!A:K,9,0)))-1)</f>
        <v>-1.422087786801407E-2</v>
      </c>
      <c r="I403" s="101">
        <f t="shared" si="373"/>
        <v>-1.3710429976311778E-2</v>
      </c>
      <c r="J403">
        <v>11835.7</v>
      </c>
      <c r="K403">
        <v>12088.02</v>
      </c>
      <c r="L403" s="101">
        <f t="shared" ref="L403" si="492">+K403/J403-1</f>
        <v>2.1318553190770251E-2</v>
      </c>
      <c r="M403" s="100">
        <f t="shared" ref="M403" si="493">WEEKDAY(A403,2)</f>
        <v>5</v>
      </c>
    </row>
    <row r="404" spans="1:14" ht="56" x14ac:dyDescent="0.25">
      <c r="A404" s="98">
        <v>42975</v>
      </c>
      <c r="B404">
        <v>13.9</v>
      </c>
      <c r="C404" s="101">
        <f t="shared" si="486"/>
        <v>1.1644832605531397E-2</v>
      </c>
      <c r="D404" s="26">
        <f t="shared" si="487"/>
        <v>14.061516474162021</v>
      </c>
      <c r="E404" s="26">
        <f>D404*(1-VLOOKUP(A404,FX!A:K,9,0))</f>
        <v>14.117634426710463</v>
      </c>
      <c r="F404">
        <v>14.103</v>
      </c>
      <c r="G404" s="101">
        <f t="shared" ref="G404" si="494">+B404/D404-1</f>
        <v>-1.1486419296155348E-2</v>
      </c>
      <c r="H404" s="101">
        <f>(+B404/(D404*(1-VLOOKUP(A404,FX!A:K,9,0)))-1)</f>
        <v>-1.5415785685645722E-2</v>
      </c>
      <c r="I404" s="101">
        <f t="shared" si="373"/>
        <v>-1.4394100545983113E-2</v>
      </c>
      <c r="J404">
        <v>12088.02</v>
      </c>
      <c r="K404">
        <v>12201.27</v>
      </c>
      <c r="L404" s="101">
        <f t="shared" ref="L404" si="495">+K404/J404-1</f>
        <v>9.3687799987094422E-3</v>
      </c>
      <c r="M404" s="100">
        <f t="shared" ref="M404" si="496">WEEKDAY(A404,2)</f>
        <v>1</v>
      </c>
      <c r="N404" s="50" t="s">
        <v>456</v>
      </c>
    </row>
    <row r="405" spans="1:14" x14ac:dyDescent="0.25">
      <c r="A405" s="98">
        <v>42976</v>
      </c>
      <c r="B405">
        <v>13.98</v>
      </c>
      <c r="C405" s="101">
        <f t="shared" si="486"/>
        <v>5.7553956834532904E-3</v>
      </c>
      <c r="D405" s="26">
        <f t="shared" si="487"/>
        <v>14.120095217956816</v>
      </c>
      <c r="E405" s="26">
        <f>D405*(1-VLOOKUP(A405,FX!A:K,9,0))</f>
        <v>14.168991358491219</v>
      </c>
      <c r="F405">
        <v>14.135</v>
      </c>
      <c r="G405" s="101">
        <f t="shared" ref="G405" si="497">+B405/D405-1</f>
        <v>-9.9216907389302333E-3</v>
      </c>
      <c r="H405" s="101">
        <f>(+B405/(D405*(1-VLOOKUP(A405,FX!A:K,9,0)))-1)</f>
        <v>-1.3338377708725146E-2</v>
      </c>
      <c r="I405" s="101">
        <f t="shared" si="373"/>
        <v>-1.0965688008489516E-2</v>
      </c>
      <c r="J405">
        <v>12201.27</v>
      </c>
      <c r="K405">
        <v>12216.06</v>
      </c>
      <c r="L405" s="101">
        <f t="shared" ref="L405" si="498">+K405/J405-1</f>
        <v>1.2121688971720168E-3</v>
      </c>
      <c r="M405" s="100">
        <f t="shared" ref="M405" si="499">WEEKDAY(A405,2)</f>
        <v>2</v>
      </c>
    </row>
    <row r="406" spans="1:14" ht="28" x14ac:dyDescent="0.25">
      <c r="A406" s="98">
        <v>42977</v>
      </c>
      <c r="B406">
        <v>14.02</v>
      </c>
      <c r="C406" s="101">
        <f t="shared" si="486"/>
        <v>2.8612303290413976E-3</v>
      </c>
      <c r="D406" s="26">
        <f t="shared" si="487"/>
        <v>14.083116381222752</v>
      </c>
      <c r="E406" s="26">
        <f>D406*(1-VLOOKUP(A406,FX!A:K,9,0))</f>
        <v>14.129242839389496</v>
      </c>
      <c r="F406">
        <v>14.124000000000001</v>
      </c>
      <c r="G406" s="101">
        <f t="shared" ref="G406" si="500">+B406/D406-1</f>
        <v>-4.4817055766794844E-3</v>
      </c>
      <c r="H406" s="101">
        <f>(+B406/(D406*(1-VLOOKUP(A406,FX!A:K,9,0)))-1)</f>
        <v>-7.7316839006368321E-3</v>
      </c>
      <c r="I406" s="101">
        <f t="shared" si="373"/>
        <v>-7.3633531577457223E-3</v>
      </c>
      <c r="J406">
        <v>12216.06</v>
      </c>
      <c r="K406">
        <v>12171.22</v>
      </c>
      <c r="L406" s="101">
        <f t="shared" ref="L406" si="501">+K406/J406-1</f>
        <v>-3.6705779113723747E-3</v>
      </c>
      <c r="M406" s="100">
        <f t="shared" ref="M406" si="502">WEEKDAY(A406,2)</f>
        <v>3</v>
      </c>
      <c r="N406" s="50" t="s">
        <v>458</v>
      </c>
    </row>
    <row r="407" spans="1:14" x14ac:dyDescent="0.25">
      <c r="A407" s="98">
        <v>42978</v>
      </c>
      <c r="B407">
        <v>13.9</v>
      </c>
      <c r="C407" s="101">
        <f t="shared" si="486"/>
        <v>-8.5592011412267688E-3</v>
      </c>
      <c r="D407" s="26">
        <f t="shared" si="487"/>
        <v>14.019676226376649</v>
      </c>
      <c r="E407" s="26">
        <f>D407*(1-VLOOKUP(A407,FX!A:K,9,0))</f>
        <v>13.983750619364692</v>
      </c>
      <c r="F407">
        <v>14.04</v>
      </c>
      <c r="G407" s="101">
        <f t="shared" ref="G407" si="503">+B407/D407-1</f>
        <v>-8.5363045796656989E-3</v>
      </c>
      <c r="H407" s="101">
        <f>(+B407/(D407*(1-VLOOKUP(A407,FX!A:K,9,0)))-1)</f>
        <v>-5.9891385111454642E-3</v>
      </c>
      <c r="I407" s="101">
        <f t="shared" si="373"/>
        <v>-9.9715099715098621E-3</v>
      </c>
      <c r="J407">
        <v>12171.22</v>
      </c>
      <c r="K407">
        <v>12081.32</v>
      </c>
      <c r="L407" s="101">
        <f t="shared" ref="L407" si="504">+K407/J407-1</f>
        <v>-7.386276807090808E-3</v>
      </c>
      <c r="M407" s="100">
        <f t="shared" ref="M407" si="505">WEEKDAY(A407,2)</f>
        <v>4</v>
      </c>
    </row>
    <row r="408" spans="1:14" x14ac:dyDescent="0.25">
      <c r="A408" s="98">
        <v>42979</v>
      </c>
      <c r="B408">
        <v>13.94</v>
      </c>
      <c r="C408" s="101">
        <f t="shared" ref="C408" si="506">B408/B407-1</f>
        <v>2.8776978417266452E-3</v>
      </c>
      <c r="D408" s="26">
        <f t="shared" ref="D408" si="507">+F407*(1+L408)</f>
        <v>14.028460102041828</v>
      </c>
      <c r="E408" s="26">
        <f>D408*(1-VLOOKUP(A408,FX!A:K,9,0))</f>
        <v>14.074674742713251</v>
      </c>
      <c r="F408">
        <v>14.048</v>
      </c>
      <c r="G408" s="101">
        <f t="shared" ref="G408" si="508">+B408/D408-1</f>
        <v>-6.3057599621325622E-3</v>
      </c>
      <c r="H408" s="101">
        <f>(+B408/(D408*(1-VLOOKUP(A408,FX!A:K,9,0)))-1)</f>
        <v>-9.5685864984536018E-3</v>
      </c>
      <c r="I408" s="101">
        <f t="shared" si="373"/>
        <v>-7.6879271070615651E-3</v>
      </c>
      <c r="J408">
        <v>12081.32</v>
      </c>
      <c r="K408">
        <v>12071.39</v>
      </c>
      <c r="L408" s="101">
        <f t="shared" ref="L408" si="509">+K408/J408-1</f>
        <v>-8.2193005400077457E-4</v>
      </c>
      <c r="M408" s="100">
        <f t="shared" ref="M408" si="510">WEEKDAY(A408,2)</f>
        <v>5</v>
      </c>
    </row>
    <row r="409" spans="1:14" x14ac:dyDescent="0.25">
      <c r="A409" s="98">
        <v>42982</v>
      </c>
      <c r="B409">
        <v>14.04</v>
      </c>
      <c r="C409" s="101">
        <f t="shared" ref="C409" si="511">B409/B408-1</f>
        <v>7.1736011477760986E-3</v>
      </c>
      <c r="D409" s="26">
        <f t="shared" ref="D409" si="512">+F408*(1+L409)</f>
        <v>14.091524001792669</v>
      </c>
      <c r="E409" s="26">
        <f>D409*(1-VLOOKUP(A409,FX!A:K,9,0))</f>
        <v>14.165237235703207</v>
      </c>
      <c r="F409">
        <v>14.154999999999999</v>
      </c>
      <c r="G409" s="101">
        <f t="shared" ref="G409" si="513">+B409/D409-1</f>
        <v>-3.6563825024259478E-3</v>
      </c>
      <c r="H409" s="101">
        <f>(+B409/(D409*(1-VLOOKUP(A409,FX!A:K,9,0)))-1)</f>
        <v>-8.8411675441305571E-3</v>
      </c>
      <c r="I409" s="101">
        <f t="shared" si="373"/>
        <v>-8.1243376898622044E-3</v>
      </c>
      <c r="J409">
        <v>12071.39</v>
      </c>
      <c r="K409">
        <v>12108.79</v>
      </c>
      <c r="L409" s="101">
        <f t="shared" ref="L409" si="514">+K409/J409-1</f>
        <v>3.0982347517560793E-3</v>
      </c>
      <c r="M409" s="100">
        <f t="shared" ref="M409" si="515">WEEKDAY(A409,2)</f>
        <v>1</v>
      </c>
    </row>
    <row r="410" spans="1:14" x14ac:dyDescent="0.25">
      <c r="A410" s="98">
        <v>42983</v>
      </c>
      <c r="B410">
        <v>14.06</v>
      </c>
      <c r="C410" s="101">
        <f t="shared" ref="C410" si="516">B410/B409-1</f>
        <v>1.4245014245015675E-3</v>
      </c>
      <c r="D410" s="26">
        <f t="shared" ref="D410" si="517">+F409*(1+L410)</f>
        <v>14.245561307116564</v>
      </c>
      <c r="E410" s="26">
        <f>D410*(1-VLOOKUP(A410,FX!A:K,9,0))</f>
        <v>14.260076532956013</v>
      </c>
      <c r="F410">
        <v>14.308999999999999</v>
      </c>
      <c r="G410" s="101">
        <f t="shared" ref="G410" si="518">+B410/D410-1</f>
        <v>-1.3025903515915815E-2</v>
      </c>
      <c r="H410" s="101">
        <f>(+B410/(D410*(1-VLOOKUP(A410,FX!A:K,9,0)))-1)</f>
        <v>-1.4030537107821428E-2</v>
      </c>
      <c r="I410" s="101">
        <f t="shared" si="373"/>
        <v>-1.7401635334404864E-2</v>
      </c>
      <c r="J410">
        <v>12108.79</v>
      </c>
      <c r="K410">
        <v>12186.26</v>
      </c>
      <c r="L410" s="101">
        <f t="shared" ref="L410" si="519">+K410/J410-1</f>
        <v>6.3978316578285899E-3</v>
      </c>
      <c r="M410" s="100">
        <f t="shared" ref="M410" si="520">WEEKDAY(A410,2)</f>
        <v>2</v>
      </c>
    </row>
    <row r="411" spans="1:14" x14ac:dyDescent="0.25">
      <c r="A411" s="98">
        <v>42984</v>
      </c>
      <c r="B411">
        <v>14.02</v>
      </c>
      <c r="C411" s="101">
        <f t="shared" ref="C411" si="521">B411/B410-1</f>
        <v>-2.8449502133712778E-3</v>
      </c>
      <c r="D411" s="26">
        <f t="shared" ref="D411" si="522">+F410*(1+L411)</f>
        <v>14.23654065726482</v>
      </c>
      <c r="E411" s="26">
        <f>D411*(1-VLOOKUP(A411,FX!A:K,9,0))</f>
        <v>14.239565515904506</v>
      </c>
      <c r="F411">
        <v>14.249000000000001</v>
      </c>
      <c r="G411" s="101">
        <f t="shared" ref="G411" si="523">+B411/D411-1</f>
        <v>-1.521020186560007E-2</v>
      </c>
      <c r="H411" s="101">
        <f>(+B411/(D411*(1-VLOOKUP(A411,FX!A:K,9,0)))-1)</f>
        <v>-1.5419397147986569E-2</v>
      </c>
      <c r="I411" s="101">
        <f t="shared" si="373"/>
        <v>-1.607130324935091E-2</v>
      </c>
      <c r="J411">
        <v>12186.26</v>
      </c>
      <c r="K411">
        <v>12124.55</v>
      </c>
      <c r="L411" s="101">
        <f t="shared" ref="L411" si="524">+K411/J411-1</f>
        <v>-5.0638998347319886E-3</v>
      </c>
      <c r="M411" s="100">
        <f t="shared" ref="M411" si="525">WEEKDAY(A411,2)</f>
        <v>3</v>
      </c>
    </row>
    <row r="412" spans="1:14" x14ac:dyDescent="0.25">
      <c r="A412" s="98">
        <v>42985</v>
      </c>
      <c r="B412">
        <v>13.94</v>
      </c>
      <c r="C412" s="101">
        <f t="shared" ref="C412" si="526">B412/B411-1</f>
        <v>-5.7061340941512162E-3</v>
      </c>
      <c r="D412" s="26">
        <f t="shared" ref="D412" si="527">+F411*(1+L412)</f>
        <v>14.137718524811232</v>
      </c>
      <c r="E412" s="26">
        <f>D412*(1-VLOOKUP(A412,FX!A:K,9,0))</f>
        <v>14.153688603192826</v>
      </c>
      <c r="F412">
        <v>14.15</v>
      </c>
      <c r="G412" s="101">
        <f t="shared" ref="G412" si="528">+B412/D412-1</f>
        <v>-1.398517904174168E-2</v>
      </c>
      <c r="H412" s="101">
        <f>(+B412/(D412*(1-VLOOKUP(A412,FX!A:K,9,0)))-1)</f>
        <v>-1.5097732413345777E-2</v>
      </c>
      <c r="I412" s="101">
        <f t="shared" si="373"/>
        <v>-1.4840989399293347E-2</v>
      </c>
      <c r="J412">
        <v>12124.55</v>
      </c>
      <c r="K412">
        <v>12029.86</v>
      </c>
      <c r="L412" s="101">
        <f t="shared" ref="L412" si="529">+K412/J412-1</f>
        <v>-7.8097743833790423E-3</v>
      </c>
      <c r="M412" s="100">
        <f t="shared" ref="M412" si="530">WEEKDAY(A412,2)</f>
        <v>4</v>
      </c>
    </row>
    <row r="413" spans="1:14" x14ac:dyDescent="0.25">
      <c r="A413" s="98">
        <v>42986</v>
      </c>
      <c r="B413">
        <v>14.06</v>
      </c>
      <c r="C413" s="101">
        <f t="shared" ref="C413" si="531">B413/B412-1</f>
        <v>8.6083213773315848E-3</v>
      </c>
      <c r="D413" s="26">
        <f t="shared" ref="D413" si="532">+F412*(1+L413)</f>
        <v>14.123146445594546</v>
      </c>
      <c r="E413" s="26">
        <f>D413*(1-VLOOKUP(A413,FX!A:K,9,0))</f>
        <v>14.300602117287461</v>
      </c>
      <c r="F413">
        <v>14.131</v>
      </c>
      <c r="G413" s="101">
        <f t="shared" ref="G413" si="533">+B413/D413-1</f>
        <v>-4.4711315454951661E-3</v>
      </c>
      <c r="H413" s="101">
        <f>(+B413/(D413*(1-VLOOKUP(A413,FX!A:K,9,0)))-1)</f>
        <v>-1.6824614468268106E-2</v>
      </c>
      <c r="I413" s="101">
        <f t="shared" si="373"/>
        <v>-5.0244144080390241E-3</v>
      </c>
      <c r="J413">
        <v>12029.86</v>
      </c>
      <c r="K413">
        <v>12007.03</v>
      </c>
      <c r="L413" s="101">
        <f t="shared" ref="L413" si="534">+K413/J413-1</f>
        <v>-1.8977776964985704E-3</v>
      </c>
      <c r="M413" s="100">
        <f t="shared" ref="M413" si="535">WEEKDAY(A413,2)</f>
        <v>5</v>
      </c>
    </row>
    <row r="414" spans="1:14" x14ac:dyDescent="0.25">
      <c r="A414" s="98">
        <v>42989</v>
      </c>
      <c r="B414">
        <v>13.96</v>
      </c>
      <c r="C414" s="101">
        <f t="shared" ref="C414" si="536">B414/B413-1</f>
        <v>-7.1123755334281391E-3</v>
      </c>
      <c r="D414" s="26">
        <f t="shared" ref="D414" si="537">+F413*(1+L414)</f>
        <v>14.074897469232608</v>
      </c>
      <c r="E414" s="26">
        <f>D414*(1-VLOOKUP(A414,FX!A:K,9,0))</f>
        <v>13.9304723955768</v>
      </c>
      <c r="F414">
        <v>14.101000000000001</v>
      </c>
      <c r="G414" s="101">
        <f t="shared" ref="G414" si="538">+B414/D414-1</f>
        <v>-8.163289962414999E-3</v>
      </c>
      <c r="H414" s="101">
        <f>(+B414/(D414*(1-VLOOKUP(A414,FX!A:K,9,0)))-1)</f>
        <v>2.1196412860038372E-3</v>
      </c>
      <c r="I414" s="101">
        <f t="shared" si="373"/>
        <v>-9.9992908304376016E-3</v>
      </c>
      <c r="J414">
        <v>12007.03</v>
      </c>
      <c r="K414">
        <v>11959.36</v>
      </c>
      <c r="L414" s="101">
        <f t="shared" ref="L414" si="539">+K414/J414-1</f>
        <v>-3.9701741396498402E-3</v>
      </c>
      <c r="M414" s="100">
        <f t="shared" ref="M414" si="540">WEEKDAY(A414,2)</f>
        <v>1</v>
      </c>
      <c r="N414" s="50" t="s">
        <v>468</v>
      </c>
    </row>
    <row r="415" spans="1:14" x14ac:dyDescent="0.25">
      <c r="A415" s="98">
        <v>42990</v>
      </c>
      <c r="M415">
        <f t="shared" ref="M414:M418" si="541">WEEKDAY(A415,2)</f>
        <v>2</v>
      </c>
    </row>
    <row r="416" spans="1:14" x14ac:dyDescent="0.25">
      <c r="A416" s="98">
        <v>42991</v>
      </c>
      <c r="M416">
        <f t="shared" si="541"/>
        <v>3</v>
      </c>
    </row>
    <row r="417" spans="1:13" x14ac:dyDescent="0.25">
      <c r="A417" s="98">
        <v>42992</v>
      </c>
      <c r="M417">
        <f t="shared" si="541"/>
        <v>4</v>
      </c>
    </row>
    <row r="418" spans="1:13" x14ac:dyDescent="0.25">
      <c r="A418" s="98">
        <v>42993</v>
      </c>
      <c r="M418">
        <f t="shared" si="541"/>
        <v>5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17"/>
  <sheetViews>
    <sheetView zoomScale="115" zoomScaleNormal="115" workbookViewId="0">
      <pane xSplit="1" ySplit="2" topLeftCell="B399" activePane="bottomRight" state="frozen"/>
      <selection pane="topRight" activeCell="B1" sqref="B1"/>
      <selection pane="bottomLeft" activeCell="A3" sqref="A3"/>
      <selection pane="bottomRight" activeCell="A413" sqref="A413:A417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26953125" bestFit="1" customWidth="1" collapsed="1"/>
    <col min="5" max="5" width="17.2695312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7265625" bestFit="1" customWidth="1" collapsed="1"/>
    <col min="12" max="12" width="13.90625" bestFit="1" customWidth="1" collapsed="1"/>
    <col min="14" max="14" width="79.36328125" style="50" bestFit="1" customWidth="1" collapsed="1"/>
  </cols>
  <sheetData>
    <row r="1" spans="1:14" x14ac:dyDescent="0.25">
      <c r="J1" t="s">
        <v>229</v>
      </c>
    </row>
    <row r="2" spans="1:14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2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2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2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2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2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2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2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2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2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2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2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2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2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2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2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2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2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2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2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2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2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2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2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2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2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2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2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2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2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2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2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2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2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2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2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2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2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2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2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2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2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2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2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2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2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2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2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2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2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2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2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2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2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2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2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2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2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2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2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2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2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2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2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2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2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2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2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2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2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2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2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2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2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2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2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2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2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2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2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2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2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2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2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2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2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2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2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2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2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2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2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2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2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2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2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2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2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2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2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2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2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2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2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2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2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2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2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2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2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2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2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2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2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2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2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2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2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2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2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2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2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2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2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2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2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2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2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2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2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2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2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2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2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2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2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2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2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2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2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2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2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2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2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2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2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2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2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2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2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2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2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2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2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2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2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2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2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2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2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2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2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2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2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2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2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2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2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2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2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2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2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2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2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8" x14ac:dyDescent="0.2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2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2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2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2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2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8" x14ac:dyDescent="0.2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2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2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2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2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2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2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2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2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2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2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2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2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2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2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2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2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2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2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2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2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2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2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2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2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2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2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2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2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2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2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2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2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2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2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2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2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2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2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2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2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2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2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2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2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2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2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2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2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2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2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2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2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2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2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2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2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2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2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2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2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2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2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2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2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2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2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2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2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2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2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2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2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2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2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2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x14ac:dyDescent="0.2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2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2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2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2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2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2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2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2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2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2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2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2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2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13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2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2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2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2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2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2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 x14ac:dyDescent="0.2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2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2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2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2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 x14ac:dyDescent="0.2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2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2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2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2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 x14ac:dyDescent="0.2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2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2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 x14ac:dyDescent="0.2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2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2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2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2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2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2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2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424</v>
      </c>
    </row>
    <row r="384" spans="1:14" x14ac:dyDescent="0.2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2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2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8" x14ac:dyDescent="0.2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430</v>
      </c>
    </row>
    <row r="388" spans="1:14" x14ac:dyDescent="0.2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2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2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2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2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2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2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2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2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2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2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x14ac:dyDescent="0.25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70" x14ac:dyDescent="0.2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450</v>
      </c>
    </row>
    <row r="401" spans="1:13" x14ac:dyDescent="0.25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 x14ac:dyDescent="0.25">
      <c r="A402" s="1">
        <v>42972</v>
      </c>
      <c r="B402">
        <v>14.28</v>
      </c>
      <c r="C402" s="101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101">
        <f t="shared" ref="G402" si="520">+B402/D402-1</f>
        <v>1.2263387875779408E-3</v>
      </c>
      <c r="H402" s="101">
        <f>(+B402/(D402*(1-VLOOKUP(A402,FX!A:K,9,0)))-1)</f>
        <v>1.7198250030681095E-3</v>
      </c>
      <c r="I402" s="101">
        <f t="shared" si="292"/>
        <v>1.2340139107023251E-3</v>
      </c>
      <c r="J402">
        <v>11835.7</v>
      </c>
      <c r="K402">
        <v>12088.02</v>
      </c>
      <c r="L402" s="101">
        <f t="shared" ref="L402" si="521">+K402/J402-1</f>
        <v>2.1318553190770251E-2</v>
      </c>
      <c r="M402" s="100">
        <f t="shared" ref="M402" si="522">WEEKDAY(A402,2)</f>
        <v>5</v>
      </c>
    </row>
    <row r="403" spans="1:13" x14ac:dyDescent="0.25">
      <c r="A403" s="98">
        <v>42975</v>
      </c>
      <c r="B403">
        <v>14.42</v>
      </c>
      <c r="C403" s="101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101">
        <f t="shared" ref="G403" si="525">+B403/D403-1</f>
        <v>1.6656485612895899E-3</v>
      </c>
      <c r="H403" s="101">
        <f>(+B403/(D403*(1-VLOOKUP(A403,FX!A:K,9,0)))-1)</f>
        <v>-2.3159976293084528E-3</v>
      </c>
      <c r="I403" s="101">
        <f t="shared" si="292"/>
        <v>-1.8619911538114708E-3</v>
      </c>
      <c r="J403">
        <v>12088.02</v>
      </c>
      <c r="K403">
        <v>12201.27</v>
      </c>
      <c r="L403" s="101">
        <f t="shared" ref="L403" si="526">+K403/J403-1</f>
        <v>9.3687799987094422E-3</v>
      </c>
      <c r="M403" s="100">
        <f t="shared" ref="M403" si="527">WEEKDAY(A403,2)</f>
        <v>1</v>
      </c>
    </row>
    <row r="404" spans="1:13" x14ac:dyDescent="0.25">
      <c r="A404" s="98">
        <v>42976</v>
      </c>
      <c r="B404">
        <v>14.5</v>
      </c>
      <c r="C404" s="101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101">
        <f t="shared" ref="G404" si="530">+B404/D404-1</f>
        <v>2.4603777157086171E-3</v>
      </c>
      <c r="H404" s="101">
        <f>(+B404/(D404*(1-VLOOKUP(A404,FX!A:K,9,0)))-1)</f>
        <v>-9.9903885592922403E-4</v>
      </c>
      <c r="I404" s="101">
        <f t="shared" si="292"/>
        <v>-2.4011173107486572E-3</v>
      </c>
      <c r="J404">
        <v>12201.27</v>
      </c>
      <c r="K404">
        <v>12216.06</v>
      </c>
      <c r="L404" s="101">
        <f t="shared" ref="L404" si="531">+K404/J404-1</f>
        <v>1.2121688971720168E-3</v>
      </c>
      <c r="M404" s="100">
        <f t="shared" ref="M404" si="532">WEEKDAY(A404,2)</f>
        <v>2</v>
      </c>
    </row>
    <row r="405" spans="1:13" x14ac:dyDescent="0.25">
      <c r="A405" s="98">
        <v>42977</v>
      </c>
      <c r="B405">
        <v>14.52</v>
      </c>
      <c r="C405" s="101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101">
        <f t="shared" ref="G405" si="535">+B405/D405-1</f>
        <v>2.6552051970518686E-3</v>
      </c>
      <c r="H405" s="101">
        <f>(+B405/(D405*(1-VLOOKUP(A405,FX!A:K,9,0)))-1)</f>
        <v>-6.1807235248934056E-4</v>
      </c>
      <c r="I405" s="101">
        <f t="shared" si="292"/>
        <v>1.0272249071014983E-3</v>
      </c>
      <c r="J405">
        <v>12216.06</v>
      </c>
      <c r="K405">
        <v>12171.22</v>
      </c>
      <c r="L405" s="101">
        <f t="shared" ref="L405" si="536">+K405/J405-1</f>
        <v>-3.6705779113723747E-3</v>
      </c>
      <c r="M405" s="100">
        <f t="shared" ref="M405" si="537">WEEKDAY(A405,2)</f>
        <v>3</v>
      </c>
    </row>
    <row r="406" spans="1:13" x14ac:dyDescent="0.25">
      <c r="A406" s="98">
        <v>42978</v>
      </c>
      <c r="B406">
        <v>14.36</v>
      </c>
      <c r="C406" s="101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101">
        <f t="shared" ref="G406" si="540">+B406/D406-1</f>
        <v>-2.63657579372234E-3</v>
      </c>
      <c r="H406" s="101">
        <f>(+B406/(D406*(1-VLOOKUP(A406,FX!A:K,9,0)))-1)</f>
        <v>-7.4252751682601925E-5</v>
      </c>
      <c r="I406" s="101">
        <f t="shared" si="292"/>
        <v>-1.1060177101955837E-3</v>
      </c>
      <c r="J406">
        <v>12171.22</v>
      </c>
      <c r="K406">
        <v>12081.32</v>
      </c>
      <c r="L406" s="101">
        <f t="shared" ref="L406" si="541">+K406/J406-1</f>
        <v>-7.386276807090808E-3</v>
      </c>
      <c r="M406" s="100">
        <f t="shared" ref="M406" si="542">WEEKDAY(A406,2)</f>
        <v>4</v>
      </c>
    </row>
    <row r="407" spans="1:13" x14ac:dyDescent="0.25">
      <c r="A407" s="98">
        <v>42979</v>
      </c>
      <c r="B407">
        <v>14.4</v>
      </c>
      <c r="C407" s="101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101">
        <f t="shared" ref="G407" si="545">+B407/D407-1</f>
        <v>2.5004019904062424E-3</v>
      </c>
      <c r="H407" s="101">
        <f>(+B407/(D407*(1-VLOOKUP(A407,FX!A:K,9,0)))-1)</f>
        <v>-7.9133985783286231E-4</v>
      </c>
      <c r="I407" s="101">
        <f t="shared" si="292"/>
        <v>-7.7023960696953608E-4</v>
      </c>
      <c r="J407">
        <v>12081.32</v>
      </c>
      <c r="K407">
        <v>12071.39</v>
      </c>
      <c r="L407" s="101">
        <f t="shared" ref="L407" si="546">+K407/J407-1</f>
        <v>-8.2193005400077457E-4</v>
      </c>
      <c r="M407" s="100">
        <f t="shared" ref="M407" si="547">WEEKDAY(A407,2)</f>
        <v>5</v>
      </c>
    </row>
    <row r="408" spans="1:13" x14ac:dyDescent="0.25">
      <c r="A408" s="98">
        <v>42982</v>
      </c>
      <c r="B408">
        <v>14.52</v>
      </c>
      <c r="C408" s="101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101">
        <f t="shared" ref="G408" si="550">+B408/D408-1</f>
        <v>4.444669681149982E-3</v>
      </c>
      <c r="H408" s="101">
        <f>(+B408/(D408*(1-VLOOKUP(A408,FX!A:K,9,0)))-1)</f>
        <v>-7.8227171449296584E-4</v>
      </c>
      <c r="I408" s="101">
        <f t="shared" si="292"/>
        <v>-1.8354678380663181E-3</v>
      </c>
      <c r="J408">
        <v>12071.39</v>
      </c>
      <c r="K408">
        <v>12108.79</v>
      </c>
      <c r="L408" s="101">
        <f t="shared" ref="L408" si="551">+K408/J408-1</f>
        <v>3.0982347517560793E-3</v>
      </c>
      <c r="M408" s="100">
        <f t="shared" ref="M408" si="552">WEEKDAY(A408,2)</f>
        <v>1</v>
      </c>
    </row>
    <row r="409" spans="1:13" x14ac:dyDescent="0.25">
      <c r="A409" s="98">
        <v>42983</v>
      </c>
      <c r="B409">
        <v>14.58</v>
      </c>
      <c r="C409" s="101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101">
        <f t="shared" ref="G409" si="555">+B409/D409-1</f>
        <v>-4.0825333079378412E-3</v>
      </c>
      <c r="H409" s="101">
        <f>(+B409/(D409*(1-VLOOKUP(A409,FX!A:K,9,0)))-1)</f>
        <v>-5.0962702898592616E-3</v>
      </c>
      <c r="I409" s="101">
        <f t="shared" si="292"/>
        <v>-3.7308843425853944E-3</v>
      </c>
      <c r="J409">
        <v>12108.79</v>
      </c>
      <c r="K409">
        <v>12186.26</v>
      </c>
      <c r="L409" s="101">
        <f t="shared" ref="L409" si="556">+K409/J409-1</f>
        <v>6.3978316578285899E-3</v>
      </c>
      <c r="M409" s="100">
        <f t="shared" ref="M409" si="557">WEEKDAY(A409,2)</f>
        <v>2</v>
      </c>
    </row>
    <row r="410" spans="1:13" x14ac:dyDescent="0.25">
      <c r="A410" s="98">
        <v>42984</v>
      </c>
      <c r="B410">
        <v>14.54</v>
      </c>
      <c r="C410" s="101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101">
        <f t="shared" ref="G410" si="560">+B410/D410-1</f>
        <v>-1.4073598397400522E-3</v>
      </c>
      <c r="H410" s="101">
        <f>(+B410/(D410*(1-VLOOKUP(A410,FX!A:K,9,0)))-1)</f>
        <v>-1.6194872091981338E-3</v>
      </c>
      <c r="I410" s="101">
        <f t="shared" si="292"/>
        <v>-7.0788918441555548E-4</v>
      </c>
      <c r="J410">
        <v>12186.26</v>
      </c>
      <c r="K410">
        <v>12124.55</v>
      </c>
      <c r="L410" s="101">
        <f t="shared" ref="L410" si="561">+K410/J410-1</f>
        <v>-5.0638998347319886E-3</v>
      </c>
      <c r="M410" s="100">
        <f t="shared" ref="M410" si="562">WEEKDAY(A410,2)</f>
        <v>3</v>
      </c>
    </row>
    <row r="411" spans="1:13" x14ac:dyDescent="0.25">
      <c r="A411" s="98">
        <v>42985</v>
      </c>
      <c r="B411">
        <v>14.46</v>
      </c>
      <c r="C411" s="101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101">
        <f t="shared" ref="G411" si="565">+B411/D411-1</f>
        <v>1.6163400272590778E-3</v>
      </c>
      <c r="H411" s="101">
        <f>(+B411/(D411*(1-VLOOKUP(A411,FX!A:K,9,0)))-1)</f>
        <v>4.8618294192426248E-4</v>
      </c>
      <c r="I411" s="101">
        <f t="shared" si="292"/>
        <v>-1.4846528329247599E-3</v>
      </c>
      <c r="J411">
        <v>12124.55</v>
      </c>
      <c r="K411">
        <v>12029.86</v>
      </c>
      <c r="L411" s="101">
        <f t="shared" ref="L411" si="566">+K411/J411-1</f>
        <v>-7.8097743833790423E-3</v>
      </c>
      <c r="M411" s="100">
        <f t="shared" ref="M411" si="567">WEEKDAY(A411,2)</f>
        <v>4</v>
      </c>
    </row>
    <row r="412" spans="1:13" x14ac:dyDescent="0.25">
      <c r="A412" s="98">
        <v>42986</v>
      </c>
      <c r="B412">
        <v>14.54</v>
      </c>
      <c r="C412" s="101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101">
        <f t="shared" ref="G412" si="570">+B412/D412-1</f>
        <v>5.9487037918357633E-3</v>
      </c>
      <c r="H412" s="101">
        <f>(+B412/(D412*(1-VLOOKUP(A412,FX!A:K,9,0)))-1)</f>
        <v>-6.5340785033377591E-3</v>
      </c>
      <c r="I412" s="101">
        <f t="shared" si="292"/>
        <v>-2.319230399758565E-3</v>
      </c>
      <c r="J412">
        <v>12029.86</v>
      </c>
      <c r="K412">
        <v>12007.03</v>
      </c>
      <c r="L412" s="101">
        <f t="shared" ref="L412" si="571">+K412/J412-1</f>
        <v>-1.8977776964985704E-3</v>
      </c>
      <c r="M412" s="100">
        <f t="shared" ref="M412" si="572">WEEKDAY(A412,2)</f>
        <v>5</v>
      </c>
    </row>
    <row r="413" spans="1:13" x14ac:dyDescent="0.25">
      <c r="A413" s="98">
        <v>42989</v>
      </c>
      <c r="B413">
        <v>14.42</v>
      </c>
      <c r="C413" s="101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101">
        <f t="shared" ref="G413" si="575">+B413/D413-1</f>
        <v>-6.6092502163830336E-3</v>
      </c>
      <c r="H413" s="101">
        <f>(+B413/(D413*(1-VLOOKUP(A413,FX!A:K,9,0)))-1)</f>
        <v>3.6897926396262104E-3</v>
      </c>
      <c r="I413" s="101">
        <f t="shared" si="292"/>
        <v>2.7188840754055477E-3</v>
      </c>
      <c r="J413">
        <v>12007.03</v>
      </c>
      <c r="K413">
        <v>11959.36</v>
      </c>
      <c r="L413" s="101">
        <f t="shared" ref="L413" si="576">+K413/J413-1</f>
        <v>-3.9701741396498402E-3</v>
      </c>
      <c r="M413" s="100">
        <f t="shared" ref="M413" si="577">WEEKDAY(A413,2)</f>
        <v>1</v>
      </c>
    </row>
    <row r="414" spans="1:13" x14ac:dyDescent="0.25">
      <c r="A414" s="98">
        <v>42990</v>
      </c>
    </row>
    <row r="415" spans="1:13" x14ac:dyDescent="0.25">
      <c r="A415" s="98">
        <v>42991</v>
      </c>
    </row>
    <row r="416" spans="1:13" x14ac:dyDescent="0.25">
      <c r="A416" s="98">
        <v>42992</v>
      </c>
    </row>
    <row r="417" spans="1:1" x14ac:dyDescent="0.25">
      <c r="A417" s="98">
        <v>42993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18"/>
  <sheetViews>
    <sheetView zoomScale="115" zoomScaleNormal="115" workbookViewId="0">
      <pane xSplit="1" ySplit="2" topLeftCell="B396" activePane="bottomRight" state="frozen"/>
      <selection pane="topRight" activeCell="B1" sqref="B1"/>
      <selection pane="bottomLeft" activeCell="A3" sqref="A3"/>
      <selection pane="bottomRight" activeCell="A414" sqref="A414:A418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26953125" bestFit="1" customWidth="1" collapsed="1"/>
    <col min="5" max="5" width="17.2695312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7265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379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384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389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388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415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423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436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442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 t="shared" ref="L401:L406" si="506">+K401/J401-1</f>
        <v>-4.1599629735746824E-3</v>
      </c>
      <c r="M401" s="100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10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101">
        <f t="shared" ref="I402:I414" si="511">+B402/F402-1</f>
        <v>-7.7061392242483429E-4</v>
      </c>
      <c r="J402" s="100">
        <v>1807.37</v>
      </c>
      <c r="K402" s="100">
        <v>1795.739</v>
      </c>
      <c r="L402" s="101">
        <f t="shared" si="506"/>
        <v>-6.4353176162046388E-3</v>
      </c>
      <c r="M402" s="100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10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101">
        <f t="shared" si="511"/>
        <v>1.0175527855507127E-3</v>
      </c>
      <c r="J403">
        <v>1795.739</v>
      </c>
      <c r="K403">
        <v>1812.8779999999999</v>
      </c>
      <c r="L403" s="101">
        <f t="shared" si="506"/>
        <v>9.5442600511543851E-3</v>
      </c>
      <c r="M403" s="100">
        <f t="shared" ref="M403" si="516">WEEKDAY(A403,2)</f>
        <v>5</v>
      </c>
      <c r="N403" s="50"/>
    </row>
    <row r="404" spans="1:14" x14ac:dyDescent="0.25">
      <c r="A404" s="98">
        <v>42975</v>
      </c>
      <c r="B404">
        <v>8.0500000000000007</v>
      </c>
      <c r="C404" s="10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101">
        <f t="shared" si="511"/>
        <v>3.6155092881187123E-3</v>
      </c>
      <c r="J404">
        <v>1812.8779999999999</v>
      </c>
      <c r="K404">
        <v>1842.828</v>
      </c>
      <c r="L404" s="101">
        <f t="shared" si="506"/>
        <v>1.6520692512127066E-2</v>
      </c>
      <c r="M404" s="100">
        <f t="shared" ref="M404" si="520">WEEKDAY(A404,2)</f>
        <v>1</v>
      </c>
      <c r="N404" s="50"/>
    </row>
    <row r="405" spans="1:14" x14ac:dyDescent="0.25">
      <c r="A405" s="98">
        <v>42976</v>
      </c>
      <c r="B405">
        <v>8.06</v>
      </c>
      <c r="C405" s="10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101">
        <f t="shared" si="511"/>
        <v>6.1165896891774985E-3</v>
      </c>
      <c r="J405">
        <v>1842.828</v>
      </c>
      <c r="K405">
        <v>1831.5909999999999</v>
      </c>
      <c r="L405" s="101">
        <f t="shared" si="506"/>
        <v>-6.0976933278634737E-3</v>
      </c>
      <c r="M405" s="100">
        <f t="shared" ref="M405" si="524">WEEKDAY(A405,2)</f>
        <v>2</v>
      </c>
      <c r="N405" s="50"/>
    </row>
    <row r="406" spans="1:14" ht="28" x14ac:dyDescent="0.25">
      <c r="A406" s="98">
        <v>42977</v>
      </c>
      <c r="B406">
        <v>8.25</v>
      </c>
      <c r="C406" s="10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101">
        <f t="shared" si="511"/>
        <v>2.420856610800759E-2</v>
      </c>
      <c r="J406">
        <v>1831.5909999999999</v>
      </c>
      <c r="K406">
        <v>1838.6310000000001</v>
      </c>
      <c r="L406" s="101">
        <f t="shared" si="506"/>
        <v>3.8436528679166582E-3</v>
      </c>
      <c r="M406" s="100">
        <f t="shared" ref="M406" si="528">WEEKDAY(A406,2)</f>
        <v>3</v>
      </c>
      <c r="N406" s="50" t="s">
        <v>459</v>
      </c>
    </row>
    <row r="407" spans="1:14" x14ac:dyDescent="0.25">
      <c r="A407" s="98">
        <v>42978</v>
      </c>
      <c r="B407">
        <v>8.25</v>
      </c>
      <c r="C407" s="10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101">
        <f t="shared" si="511"/>
        <v>1.977750309023496E-2</v>
      </c>
      <c r="J407">
        <v>1838.6310000000001</v>
      </c>
      <c r="K407">
        <v>1849.3789999999999</v>
      </c>
      <c r="L407" s="101">
        <f t="shared" ref="L407" si="532">+K407/J407-1</f>
        <v>5.8456536412145876E-3</v>
      </c>
      <c r="M407" s="100">
        <f t="shared" ref="M407" si="533">WEEKDAY(A407,2)</f>
        <v>4</v>
      </c>
    </row>
    <row r="408" spans="1:14" x14ac:dyDescent="0.25">
      <c r="A408" s="98">
        <v>42979</v>
      </c>
      <c r="B408">
        <v>8.26</v>
      </c>
      <c r="C408" s="10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101">
        <f t="shared" si="511"/>
        <v>9.0398240899096649E-3</v>
      </c>
      <c r="J408">
        <v>1849.3789999999999</v>
      </c>
      <c r="K408">
        <v>1865.25</v>
      </c>
      <c r="L408" s="101">
        <f t="shared" ref="L408" si="537">+K408/J408-1</f>
        <v>8.5817996203050306E-3</v>
      </c>
      <c r="M408" s="100">
        <f t="shared" ref="M408" si="538">WEEKDAY(A408,2)</f>
        <v>5</v>
      </c>
      <c r="N408" t="s">
        <v>464</v>
      </c>
    </row>
    <row r="409" spans="1:14" x14ac:dyDescent="0.25">
      <c r="A409" s="98">
        <v>42982</v>
      </c>
      <c r="B409">
        <v>8.4</v>
      </c>
      <c r="C409" s="10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101">
        <f t="shared" si="511"/>
        <v>1.0708699314162073E-2</v>
      </c>
      <c r="J409">
        <v>1865.25</v>
      </c>
      <c r="K409">
        <v>1883.6179999999999</v>
      </c>
      <c r="L409" s="101">
        <f t="shared" ref="L409" si="542">+K409/J409-1</f>
        <v>9.847473529017492E-3</v>
      </c>
      <c r="M409" s="100">
        <f t="shared" ref="M409" si="543">WEEKDAY(A409,2)</f>
        <v>1</v>
      </c>
    </row>
    <row r="410" spans="1:14" x14ac:dyDescent="0.25">
      <c r="A410" s="98">
        <v>42983</v>
      </c>
      <c r="B410">
        <v>8.39</v>
      </c>
      <c r="C410" s="10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101">
        <f t="shared" si="511"/>
        <v>9.26260074581986E-3</v>
      </c>
      <c r="J410">
        <v>1883.6179999999999</v>
      </c>
      <c r="K410">
        <v>1885.162</v>
      </c>
      <c r="L410" s="101">
        <f t="shared" ref="L410" si="547">+K410/J410-1</f>
        <v>8.1969911096635428E-4</v>
      </c>
      <c r="M410" s="100">
        <f t="shared" ref="M410" si="548">WEEKDAY(A410,2)</f>
        <v>2</v>
      </c>
      <c r="N410" t="s">
        <v>466</v>
      </c>
    </row>
    <row r="411" spans="1:14" x14ac:dyDescent="0.25">
      <c r="A411" s="98">
        <v>42984</v>
      </c>
      <c r="B411">
        <v>8.43</v>
      </c>
      <c r="C411" s="10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101">
        <f t="shared" si="511"/>
        <v>5.0071530758226679E-3</v>
      </c>
      <c r="J411">
        <v>1885.162</v>
      </c>
      <c r="K411">
        <v>1902.857</v>
      </c>
      <c r="L411" s="101">
        <f t="shared" ref="L411" si="552">+K411/J411-1</f>
        <v>9.3864612165956984E-3</v>
      </c>
      <c r="M411" s="100">
        <f t="shared" ref="M411" si="553">WEEKDAY(A411,2)</f>
        <v>3</v>
      </c>
    </row>
    <row r="412" spans="1:14" x14ac:dyDescent="0.25">
      <c r="A412" s="98">
        <v>42985</v>
      </c>
      <c r="B412">
        <v>8.27</v>
      </c>
      <c r="C412" s="10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101">
        <f t="shared" si="511"/>
        <v>-1.0765550239234423E-2</v>
      </c>
      <c r="J412">
        <v>1902.857</v>
      </c>
      <c r="K412">
        <v>1890.3820000000001</v>
      </c>
      <c r="L412" s="101">
        <f t="shared" ref="L412" si="557">+K412/J412-1</f>
        <v>-6.5559314231179444E-3</v>
      </c>
      <c r="M412" s="100">
        <f t="shared" ref="M412" si="558">WEEKDAY(A412,2)</f>
        <v>4</v>
      </c>
    </row>
    <row r="413" spans="1:14" x14ac:dyDescent="0.25">
      <c r="A413" s="98">
        <v>42986</v>
      </c>
      <c r="B413">
        <v>8.3699999999999992</v>
      </c>
      <c r="C413" s="10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101">
        <f t="shared" si="511"/>
        <v>-4.28265524625282E-3</v>
      </c>
      <c r="J413">
        <v>1890.3820000000001</v>
      </c>
      <c r="K413">
        <v>1885.2739999999999</v>
      </c>
      <c r="L413" s="101">
        <f t="shared" ref="L413" si="562">+K413/J413-1</f>
        <v>-2.702099364043975E-3</v>
      </c>
      <c r="M413" s="100">
        <f t="shared" ref="M413" si="563">WEEKDAY(A413,2)</f>
        <v>5</v>
      </c>
    </row>
    <row r="414" spans="1:14" x14ac:dyDescent="0.25">
      <c r="A414" s="98">
        <v>42989</v>
      </c>
      <c r="B414">
        <v>8.4</v>
      </c>
      <c r="C414" s="10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101">
        <f t="shared" si="511"/>
        <v>2.7456129879430691E-3</v>
      </c>
      <c r="J414">
        <v>1885.2739999999999</v>
      </c>
      <c r="K414">
        <v>1896.375</v>
      </c>
      <c r="L414" s="101">
        <f t="shared" ref="L414" si="567">+K414/J414-1</f>
        <v>5.8882687609334017E-3</v>
      </c>
      <c r="M414" s="100">
        <f t="shared" ref="M414" si="568">WEEKDAY(A414,2)</f>
        <v>1</v>
      </c>
    </row>
    <row r="415" spans="1:14" x14ac:dyDescent="0.25">
      <c r="A415" s="98">
        <v>42990</v>
      </c>
    </row>
    <row r="416" spans="1:14" x14ac:dyDescent="0.25">
      <c r="A416" s="98">
        <v>42991</v>
      </c>
    </row>
    <row r="417" spans="1:1" x14ac:dyDescent="0.25">
      <c r="A417" s="98">
        <v>42992</v>
      </c>
    </row>
    <row r="418" spans="1:1" x14ac:dyDescent="0.25">
      <c r="A418" s="98">
        <v>42993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18"/>
  <sheetViews>
    <sheetView zoomScale="115" zoomScaleNormal="115" workbookViewId="0">
      <pane xSplit="1" ySplit="2" topLeftCell="B395" activePane="bottomRight" state="frozen"/>
      <selection pane="topRight" activeCell="B1" sqref="B1"/>
      <selection pane="bottomLeft" activeCell="A3" sqref="A3"/>
      <selection pane="bottomRight" activeCell="A414" sqref="A414:A418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26953125" bestFit="1" customWidth="1" collapsed="1"/>
    <col min="5" max="5" width="17.2695312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7265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381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411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410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14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409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417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422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s="50" t="s">
        <v>447</v>
      </c>
    </row>
    <row r="401" spans="1:14" x14ac:dyDescent="0.25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s="50" t="s">
        <v>449</v>
      </c>
    </row>
    <row r="402" spans="1:14" x14ac:dyDescent="0.25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10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101">
        <f t="shared" ref="G403" si="544">+B403/D403-1</f>
        <v>4.8082306006547171E-4</v>
      </c>
      <c r="H403" s="42">
        <f t="shared" ref="H403" si="545">(+B403/(E403)-1)</f>
        <v>9.7394182444032751E-4</v>
      </c>
      <c r="I403" s="101">
        <f t="shared" si="344"/>
        <v>1.5307238136890167E-3</v>
      </c>
      <c r="J403">
        <v>3734.6457999999998</v>
      </c>
      <c r="K403">
        <v>3795.7543999999998</v>
      </c>
      <c r="L403" s="101">
        <f t="shared" ref="L403" si="546">+K403/J403-1</f>
        <v>1.6362622661565407E-2</v>
      </c>
      <c r="M403" s="100">
        <f t="shared" ref="M403" si="547">WEEKDAY(A403,2)</f>
        <v>5</v>
      </c>
      <c r="N403" s="50"/>
    </row>
    <row r="404" spans="1:14" x14ac:dyDescent="0.25">
      <c r="A404" s="98">
        <v>42975</v>
      </c>
      <c r="B404">
        <v>46.45</v>
      </c>
      <c r="C404" s="10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101">
        <f t="shared" ref="G404" si="550">+B404/D404-1</f>
        <v>3.332305086476639E-3</v>
      </c>
      <c r="H404" s="42">
        <f t="shared" ref="H404" si="551">(+B404/(E404)-1)</f>
        <v>-6.55966105801431E-4</v>
      </c>
      <c r="I404" s="101">
        <f t="shared" si="344"/>
        <v>-5.1641778198552313E-4</v>
      </c>
      <c r="J404">
        <v>3795.7543999999998</v>
      </c>
      <c r="K404">
        <v>3842.7118999999998</v>
      </c>
      <c r="L404" s="101">
        <f t="shared" ref="L404" si="552">+K404/J404-1</f>
        <v>1.2371058570069815E-2</v>
      </c>
      <c r="M404" s="100">
        <f t="shared" ref="M404" si="553">WEEKDAY(A404,2)</f>
        <v>1</v>
      </c>
      <c r="N404" s="50"/>
    </row>
    <row r="405" spans="1:14" x14ac:dyDescent="0.25">
      <c r="A405" s="98">
        <v>42976</v>
      </c>
      <c r="B405">
        <v>46.35</v>
      </c>
      <c r="C405" s="10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101">
        <f t="shared" ref="G405" si="556">+B405/D405-1</f>
        <v>-5.4209002246852211E-4</v>
      </c>
      <c r="H405" s="42">
        <f t="shared" ref="H405" si="557">(+B405/(E405)-1)</f>
        <v>-3.9911453001537645E-3</v>
      </c>
      <c r="I405" s="101">
        <f t="shared" si="344"/>
        <v>-5.1299663010581087E-3</v>
      </c>
      <c r="J405">
        <v>3842.7118999999998</v>
      </c>
      <c r="K405">
        <v>3834.5376000000001</v>
      </c>
      <c r="L405" s="101">
        <f t="shared" ref="L405" si="558">+K405/J405-1</f>
        <v>-2.1272216634298236E-3</v>
      </c>
      <c r="M405" s="100">
        <f t="shared" ref="M405" si="559">WEEKDAY(A405,2)</f>
        <v>2</v>
      </c>
      <c r="N405" s="50"/>
    </row>
    <row r="406" spans="1:14" x14ac:dyDescent="0.25">
      <c r="A406" s="98">
        <v>42977</v>
      </c>
      <c r="B406">
        <v>46.5</v>
      </c>
      <c r="C406" s="10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101">
        <f t="shared" ref="G406" si="562">+B406/D406-1</f>
        <v>-1.8486037345536444E-3</v>
      </c>
      <c r="H406" s="42">
        <f t="shared" ref="H406" si="563">(+B406/(E406)-1)</f>
        <v>-5.1071781073828149E-3</v>
      </c>
      <c r="I406" s="101">
        <f t="shared" si="344"/>
        <v>-5.7304139582621261E-3</v>
      </c>
      <c r="J406">
        <v>3834.5376000000001</v>
      </c>
      <c r="K406">
        <v>3834.3004999999998</v>
      </c>
      <c r="L406" s="101">
        <f t="shared" ref="L406" si="564">+K406/J406-1</f>
        <v>-6.1832748751822209E-5</v>
      </c>
      <c r="M406" s="100">
        <f t="shared" ref="M406" si="565">WEEKDAY(A406,2)</f>
        <v>3</v>
      </c>
      <c r="N406" s="50" t="s">
        <v>461</v>
      </c>
    </row>
    <row r="407" spans="1:14" x14ac:dyDescent="0.25">
      <c r="A407" s="98">
        <v>42978</v>
      </c>
      <c r="B407">
        <v>46.3</v>
      </c>
      <c r="C407" s="10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101">
        <f t="shared" ref="G407" si="568">+B407/D407-1</f>
        <v>-6.8448208212099626E-3</v>
      </c>
      <c r="H407" s="42">
        <f t="shared" ref="H407" si="569">(+B407/(E407)-1)</f>
        <v>-4.2933091674152157E-3</v>
      </c>
      <c r="I407" s="101">
        <f t="shared" si="344"/>
        <v>-4.5151580305310413E-3</v>
      </c>
      <c r="J407">
        <v>3834.3004999999998</v>
      </c>
      <c r="K407">
        <v>3822.0927999999999</v>
      </c>
      <c r="L407" s="101">
        <f t="shared" ref="L407" si="570">+K407/J407-1</f>
        <v>-3.1838141011639731E-3</v>
      </c>
      <c r="M407" s="100">
        <f t="shared" ref="M407" si="571">WEEKDAY(A407,2)</f>
        <v>4</v>
      </c>
    </row>
    <row r="408" spans="1:14" x14ac:dyDescent="0.25">
      <c r="A408" s="98">
        <v>42979</v>
      </c>
      <c r="B408">
        <v>46.65</v>
      </c>
      <c r="C408" s="10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101">
        <f t="shared" ref="G408" si="574">+B408/D408-1</f>
        <v>7.9868722356080113E-4</v>
      </c>
      <c r="H408" s="42">
        <f t="shared" ref="H408" si="575">(+B408/(E408)-1)</f>
        <v>-2.4874669902986701E-3</v>
      </c>
      <c r="I408" s="101">
        <f t="shared" si="344"/>
        <v>-2.0536516493390167E-3</v>
      </c>
      <c r="J408">
        <v>3822.0927999999999</v>
      </c>
      <c r="K408">
        <v>3830.5383000000002</v>
      </c>
      <c r="L408" s="101">
        <f t="shared" ref="L408" si="576">+K408/J408-1</f>
        <v>2.2096533082609504E-3</v>
      </c>
      <c r="M408" s="100">
        <f t="shared" ref="M408" si="577">WEEKDAY(A408,2)</f>
        <v>5</v>
      </c>
    </row>
    <row r="409" spans="1:14" x14ac:dyDescent="0.25">
      <c r="A409" s="98">
        <v>42982</v>
      </c>
      <c r="B409">
        <v>47.1</v>
      </c>
      <c r="C409" s="10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101">
        <f t="shared" ref="G409" si="580">+B409/D409-1</f>
        <v>3.6223206694043775E-3</v>
      </c>
      <c r="H409" s="42">
        <f t="shared" ref="H409" si="581">(+B409/(E409)-1)</f>
        <v>-1.6003413764436036E-3</v>
      </c>
      <c r="I409" s="101">
        <f t="shared" si="344"/>
        <v>-1.6533129848657069E-3</v>
      </c>
      <c r="J409">
        <v>3830.5383000000002</v>
      </c>
      <c r="K409">
        <v>3845.6163000000001</v>
      </c>
      <c r="L409" s="101">
        <f t="shared" ref="L409" si="582">+K409/J409-1</f>
        <v>3.9362613865523421E-3</v>
      </c>
      <c r="M409" s="100">
        <f t="shared" ref="M409" si="583">WEEKDAY(A409,2)</f>
        <v>1</v>
      </c>
    </row>
    <row r="410" spans="1:14" x14ac:dyDescent="0.25">
      <c r="A410" s="98">
        <v>42983</v>
      </c>
      <c r="B410">
        <v>47.3</v>
      </c>
      <c r="C410" s="10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101">
        <f t="shared" ref="G410" si="586">+B410/D410-1</f>
        <v>-3.8514558186497627E-4</v>
      </c>
      <c r="H410" s="42">
        <f t="shared" ref="H410" si="587">(+B410/(E410)-1)</f>
        <v>-1.402646107252381E-3</v>
      </c>
      <c r="I410" s="101">
        <f t="shared" si="344"/>
        <v>-1.1192532680084355E-3</v>
      </c>
      <c r="J410">
        <v>3845.6163000000001</v>
      </c>
      <c r="K410">
        <v>3857.0464000000002</v>
      </c>
      <c r="L410" s="101">
        <f t="shared" ref="L410" si="588">+K410/J410-1</f>
        <v>2.9722414064035085E-3</v>
      </c>
      <c r="M410" s="100">
        <f t="shared" ref="M410" si="589">WEEKDAY(A410,2)</f>
        <v>2</v>
      </c>
    </row>
    <row r="411" spans="1:14" x14ac:dyDescent="0.25">
      <c r="A411" s="98">
        <v>42984</v>
      </c>
      <c r="B411">
        <v>47.2</v>
      </c>
      <c r="C411" s="10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101">
        <f t="shared" ref="G411" si="592">+B411/D411-1</f>
        <v>-1.2640291924699287E-3</v>
      </c>
      <c r="H411" s="42">
        <f t="shared" ref="H411" si="593">(+B411/(E411)-1)</f>
        <v>-1.4761870091313245E-3</v>
      </c>
      <c r="I411" s="101">
        <f t="shared" si="344"/>
        <v>-1.607581013622128E-3</v>
      </c>
      <c r="J411">
        <v>3857.0464000000002</v>
      </c>
      <c r="K411">
        <v>3849.4499000000001</v>
      </c>
      <c r="L411" s="101">
        <f t="shared" ref="L411" si="594">+K411/J411-1</f>
        <v>-1.9695122153573497E-3</v>
      </c>
      <c r="M411" s="100">
        <f t="shared" ref="M411" si="595">WEEKDAY(A411,2)</f>
        <v>3</v>
      </c>
    </row>
    <row r="412" spans="1:14" x14ac:dyDescent="0.25">
      <c r="A412" s="98">
        <v>42985</v>
      </c>
      <c r="B412">
        <v>47</v>
      </c>
      <c r="C412" s="10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101">
        <f t="shared" ref="G412" si="598">+B412/D412-1</f>
        <v>-7.5582418158326448E-4</v>
      </c>
      <c r="H412" s="42">
        <f t="shared" ref="H412" si="599">(+B412/(E412)-1)</f>
        <v>-1.8833046750125204E-3</v>
      </c>
      <c r="I412" s="101">
        <f t="shared" si="344"/>
        <v>-2.1866972379679384E-3</v>
      </c>
      <c r="J412">
        <v>3849.4499000000001</v>
      </c>
      <c r="K412">
        <v>3829.8712999999998</v>
      </c>
      <c r="L412" s="101">
        <f t="shared" ref="L412" si="600">+K412/J412-1</f>
        <v>-5.0860773639371804E-3</v>
      </c>
      <c r="M412" s="100">
        <f t="shared" ref="M412" si="601">WEEKDAY(A412,2)</f>
        <v>4</v>
      </c>
    </row>
    <row r="413" spans="1:14" x14ac:dyDescent="0.25">
      <c r="A413" s="98">
        <v>42986</v>
      </c>
      <c r="B413">
        <v>47.4</v>
      </c>
      <c r="C413" s="10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101">
        <f t="shared" ref="G413" si="604">+B413/D413-1</f>
        <v>7.3263153854674634E-3</v>
      </c>
      <c r="H413" s="42">
        <f t="shared" ref="H413" si="605">(+B413/(E413)-1)</f>
        <v>-5.1735616438070009E-3</v>
      </c>
      <c r="I413" s="101">
        <f t="shared" si="344"/>
        <v>-1.7479940189120136E-3</v>
      </c>
      <c r="J413">
        <v>3829.8712999999998</v>
      </c>
      <c r="K413">
        <v>3825.9895000000001</v>
      </c>
      <c r="L413" s="101">
        <f t="shared" ref="L413" si="606">+K413/J413-1</f>
        <v>-1.0135588629308634E-3</v>
      </c>
      <c r="M413" s="100">
        <f t="shared" ref="M413" si="607">WEEKDAY(A413,2)</f>
        <v>5</v>
      </c>
    </row>
    <row r="414" spans="1:14" x14ac:dyDescent="0.25">
      <c r="A414" s="98">
        <v>42989</v>
      </c>
      <c r="B414">
        <v>47.15</v>
      </c>
      <c r="C414" s="10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101">
        <f t="shared" ref="G414" si="610">+B414/D414-1</f>
        <v>-6.9236954703485454E-3</v>
      </c>
      <c r="H414" s="42">
        <f t="shared" ref="H414" si="611">(+B414/(E414)-1)</f>
        <v>3.3720873541502883E-3</v>
      </c>
      <c r="I414" s="101">
        <f t="shared" si="344"/>
        <v>1.4017500637157898E-3</v>
      </c>
      <c r="J414">
        <v>3825.9895000000001</v>
      </c>
      <c r="K414">
        <v>3825.6453000000001</v>
      </c>
      <c r="L414" s="101">
        <f t="shared" ref="L414" si="612">+K414/J414-1</f>
        <v>-8.9963655153790789E-5</v>
      </c>
      <c r="M414" s="100">
        <f t="shared" ref="M414" si="613">WEEKDAY(A414,2)</f>
        <v>1</v>
      </c>
    </row>
    <row r="415" spans="1:14" x14ac:dyDescent="0.25">
      <c r="A415" s="98">
        <v>42990</v>
      </c>
    </row>
    <row r="416" spans="1:14" x14ac:dyDescent="0.25">
      <c r="A416" s="98">
        <v>42991</v>
      </c>
    </row>
    <row r="417" spans="1:1" x14ac:dyDescent="0.25">
      <c r="A417" s="98">
        <v>42992</v>
      </c>
    </row>
    <row r="418" spans="1:1" x14ac:dyDescent="0.25">
      <c r="A418" s="98">
        <v>42993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24"/>
  <sheetViews>
    <sheetView zoomScale="115" zoomScaleNormal="115" workbookViewId="0">
      <pane xSplit="1" ySplit="2" topLeftCell="D402" activePane="bottomRight" state="frozen"/>
      <selection pane="topRight" activeCell="B1" sqref="B1"/>
      <selection pane="bottomLeft" activeCell="A3" sqref="A3"/>
      <selection pane="bottomRight" activeCell="K420" sqref="K420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26953125" bestFit="1" customWidth="1" collapsed="1"/>
    <col min="12" max="12" width="12.7265625" bestFit="1" customWidth="1" collapsed="1"/>
    <col min="14" max="14" width="28.90625" style="50" customWidth="1"/>
    <col min="15" max="15" width="18.36328125" bestFit="1" customWidth="1" collapsed="1"/>
    <col min="16" max="16" width="19.36328125" bestFit="1" customWidth="1" collapsed="1"/>
  </cols>
  <sheetData>
    <row r="1" spans="1:17" x14ac:dyDescent="0.25">
      <c r="J1" t="s">
        <v>219</v>
      </c>
      <c r="O1" t="s">
        <v>34</v>
      </c>
    </row>
    <row r="2" spans="1:17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2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2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2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2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2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2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2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2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2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2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2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2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2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2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2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2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2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2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2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2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2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2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2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2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2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2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2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2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2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2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2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2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2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2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2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2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2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2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2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2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2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2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2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2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2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2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2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2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2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2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2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2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2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2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2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2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2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2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2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2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2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2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2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2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2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2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2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2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2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2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2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2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2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2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2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2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2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2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2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2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2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2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2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2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2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2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2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2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2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2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2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2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2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2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2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2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2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2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2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2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2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2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2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2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2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2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2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2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2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2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2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2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2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2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2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2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2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2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2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2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2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2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2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2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2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2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2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2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2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2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2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2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2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2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2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2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2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2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2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2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2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2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2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2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2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2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2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2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2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2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2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2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2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2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2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2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2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2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2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2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2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2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2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2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2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2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2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2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2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2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2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2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2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2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2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2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2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2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2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2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2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2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2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2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2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2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2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2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2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2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2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2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2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2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2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2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2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2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2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2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2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2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2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2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2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2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2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2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2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2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2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2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2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2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2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2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2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2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2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2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2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2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8" x14ac:dyDescent="0.2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2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2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6" x14ac:dyDescent="0.2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2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2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2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2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2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2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2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2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2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8" x14ac:dyDescent="0.2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2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2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2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2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2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2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2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2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2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2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2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2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2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2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8" x14ac:dyDescent="0.2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2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2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8" x14ac:dyDescent="0.2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2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2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6" x14ac:dyDescent="0.2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2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2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2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2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2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2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2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2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2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2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2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2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2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2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2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2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2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 x14ac:dyDescent="0.2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19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421</v>
      </c>
    </row>
    <row r="391" spans="1:14" x14ac:dyDescent="0.2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434</v>
      </c>
    </row>
    <row r="399" spans="1:14" x14ac:dyDescent="0.2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437</v>
      </c>
    </row>
    <row r="401" spans="1:13" x14ac:dyDescent="0.2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x14ac:dyDescent="0.25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 x14ac:dyDescent="0.25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 t="shared" ref="D407:D412" si="488">+F406*(1+L407)</f>
        <v>42.92</v>
      </c>
      <c r="E407" s="100"/>
      <c r="F407">
        <v>43.32</v>
      </c>
      <c r="G407" s="42">
        <f t="shared" ref="G407" si="489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90">+K407/J407-1</f>
        <v>0</v>
      </c>
      <c r="M407" s="100">
        <f t="shared" ref="M407" si="491">WEEKDAY(A407,2)</f>
        <v>3</v>
      </c>
    </row>
    <row r="408" spans="1:13" x14ac:dyDescent="0.25">
      <c r="A408" s="1">
        <v>42971</v>
      </c>
      <c r="B408">
        <v>43.51</v>
      </c>
      <c r="C408" s="101">
        <f t="shared" ref="C408" si="492">B408/B407-1</f>
        <v>3.6908881199537724E-3</v>
      </c>
      <c r="D408" s="38">
        <f t="shared" si="488"/>
        <v>43.7224578413906</v>
      </c>
      <c r="E408" s="100"/>
      <c r="F408">
        <v>43.32</v>
      </c>
      <c r="G408" s="42">
        <f t="shared" ref="G408" si="493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4">+K408/J408-1</f>
        <v>9.290347215849426E-3</v>
      </c>
      <c r="M408" s="100">
        <f t="shared" ref="M408" si="495">WEEKDAY(A408,2)</f>
        <v>4</v>
      </c>
    </row>
    <row r="409" spans="1:13" x14ac:dyDescent="0.25">
      <c r="A409" s="1">
        <v>42972</v>
      </c>
      <c r="B409">
        <v>44.21</v>
      </c>
      <c r="C409" s="101">
        <f t="shared" ref="C409" si="496">B409/B408-1</f>
        <v>1.6088255573431409E-2</v>
      </c>
      <c r="D409" s="38">
        <f t="shared" si="488"/>
        <v>44.041060935825371</v>
      </c>
      <c r="E409" s="100"/>
      <c r="F409">
        <v>44.04</v>
      </c>
      <c r="G409" s="42">
        <f t="shared" ref="G409" si="497">+B409/D409-1</f>
        <v>3.8359444705657886E-3</v>
      </c>
      <c r="H409" s="100"/>
      <c r="I409" s="101">
        <f t="shared" si="389"/>
        <v>3.8601271571299112E-3</v>
      </c>
      <c r="J409">
        <v>19136.689999999999</v>
      </c>
      <c r="K409">
        <v>19455.22</v>
      </c>
      <c r="L409" s="101">
        <f t="shared" ref="L409" si="498">+K409/J409-1</f>
        <v>1.6644989284980927E-2</v>
      </c>
      <c r="M409" s="100">
        <f t="shared" ref="M409" si="499">WEEKDAY(A409,2)</f>
        <v>5</v>
      </c>
    </row>
    <row r="410" spans="1:13" x14ac:dyDescent="0.25">
      <c r="A410" s="98">
        <v>42975</v>
      </c>
      <c r="B410">
        <v>44.23</v>
      </c>
      <c r="C410" s="101">
        <f t="shared" ref="C410" si="500">B410/B409-1</f>
        <v>4.523863379324311E-4</v>
      </c>
      <c r="D410" s="38">
        <f t="shared" si="488"/>
        <v>44.161694352466846</v>
      </c>
      <c r="E410" s="100"/>
      <c r="F410">
        <v>44.15</v>
      </c>
      <c r="G410" s="42">
        <f t="shared" ref="G410" si="501">+B410/D410-1</f>
        <v>1.546717093506178E-3</v>
      </c>
      <c r="H410" s="100"/>
      <c r="I410" s="101">
        <f t="shared" si="389"/>
        <v>1.8120045300111798E-3</v>
      </c>
      <c r="J410">
        <v>19455.22</v>
      </c>
      <c r="K410">
        <v>19508.98</v>
      </c>
      <c r="L410" s="101">
        <f t="shared" ref="L410" si="502">+K410/J410-1</f>
        <v>2.7632686754506253E-3</v>
      </c>
      <c r="M410" s="100">
        <f t="shared" ref="M410" si="503">WEEKDAY(A410,2)</f>
        <v>1</v>
      </c>
    </row>
    <row r="411" spans="1:13" x14ac:dyDescent="0.25">
      <c r="A411" s="98">
        <v>42976</v>
      </c>
      <c r="B411">
        <v>44.27</v>
      </c>
      <c r="C411" s="101">
        <f t="shared" ref="C411" si="504">B411/B410-1</f>
        <v>9.0436355414880154E-4</v>
      </c>
      <c r="D411" s="38">
        <f t="shared" si="488"/>
        <v>44.034086046528309</v>
      </c>
      <c r="E411" s="100"/>
      <c r="F411">
        <v>44.04</v>
      </c>
      <c r="G411" s="42">
        <f t="shared" ref="G411" si="505">+B411/D411-1</f>
        <v>5.3575303736841384E-3</v>
      </c>
      <c r="H411" s="100"/>
      <c r="I411" s="101">
        <f t="shared" si="389"/>
        <v>5.2225249772934745E-3</v>
      </c>
      <c r="J411">
        <v>19508.98</v>
      </c>
      <c r="K411">
        <v>19457.759999999998</v>
      </c>
      <c r="L411" s="101">
        <f t="shared" ref="L411" si="506">+K411/J411-1</f>
        <v>-2.625457609777726E-3</v>
      </c>
      <c r="M411" s="100">
        <f t="shared" ref="M411" si="507">WEEKDAY(A411,2)</f>
        <v>2</v>
      </c>
    </row>
    <row r="412" spans="1:13" x14ac:dyDescent="0.25">
      <c r="A412" s="98">
        <v>42977</v>
      </c>
      <c r="B412">
        <v>44.27</v>
      </c>
      <c r="C412" s="101">
        <f t="shared" ref="C412" si="508">B412/B411-1</f>
        <v>0</v>
      </c>
      <c r="D412" s="38">
        <f t="shared" si="488"/>
        <v>44.357527382391396</v>
      </c>
      <c r="E412" s="100"/>
      <c r="F412">
        <v>44.35</v>
      </c>
      <c r="G412" s="42">
        <f t="shared" ref="G412" si="509">+B412/D412-1</f>
        <v>-1.9732250095197967E-3</v>
      </c>
      <c r="H412" s="100"/>
      <c r="I412" s="101">
        <f t="shared" si="389"/>
        <v>-1.8038331454339751E-3</v>
      </c>
      <c r="J412">
        <v>19457.759999999998</v>
      </c>
      <c r="K412">
        <v>19598.05</v>
      </c>
      <c r="L412" s="101">
        <f t="shared" ref="L412" si="510">+K412/J412-1</f>
        <v>7.2099768935376396E-3</v>
      </c>
      <c r="M412" s="100">
        <f t="shared" ref="M412" si="511">WEEKDAY(A412,2)</f>
        <v>3</v>
      </c>
    </row>
    <row r="413" spans="1:13" x14ac:dyDescent="0.25">
      <c r="A413" s="98">
        <v>42978</v>
      </c>
      <c r="B413">
        <v>44.24</v>
      </c>
      <c r="C413" s="101">
        <f t="shared" ref="C413" si="512">B413/B412-1</f>
        <v>-6.7765981477296844E-4</v>
      </c>
      <c r="D413" s="38">
        <f t="shared" ref="D413" si="513">+F412*(1+L413)</f>
        <v>44.081746321700372</v>
      </c>
      <c r="E413" s="100"/>
      <c r="F413">
        <v>44.08</v>
      </c>
      <c r="G413" s="42">
        <f t="shared" ref="G413" si="514">+B413/D413-1</f>
        <v>3.5900047412986691E-3</v>
      </c>
      <c r="H413" s="100"/>
      <c r="I413" s="101">
        <f t="shared" si="389"/>
        <v>3.6297640653357721E-3</v>
      </c>
      <c r="J413">
        <v>19598.05</v>
      </c>
      <c r="K413">
        <v>19479.509999999998</v>
      </c>
      <c r="L413" s="101">
        <f t="shared" ref="L413" si="515">+K413/J413-1</f>
        <v>-6.0485609537683782E-3</v>
      </c>
      <c r="M413" s="100">
        <f t="shared" ref="M413" si="516">WEEKDAY(A413,2)</f>
        <v>4</v>
      </c>
    </row>
    <row r="414" spans="1:13" x14ac:dyDescent="0.25">
      <c r="A414" s="98">
        <v>42979</v>
      </c>
      <c r="B414">
        <v>44.26</v>
      </c>
      <c r="C414" s="101">
        <f t="shared" ref="C414" si="517">B414/B413-1</f>
        <v>4.5207956600346044E-4</v>
      </c>
      <c r="D414" s="38">
        <f t="shared" ref="D414" si="518">+F413*(1+L414)</f>
        <v>44.009262039958912</v>
      </c>
      <c r="E414" s="100"/>
      <c r="F414">
        <v>44.06</v>
      </c>
      <c r="G414" s="42">
        <f t="shared" ref="G414" si="519">+B414/D414-1</f>
        <v>5.6973906950184006E-3</v>
      </c>
      <c r="H414" s="100"/>
      <c r="I414" s="101">
        <f t="shared" si="389"/>
        <v>4.5392646391284597E-3</v>
      </c>
      <c r="J414">
        <v>19479.509999999998</v>
      </c>
      <c r="K414">
        <v>19448.25</v>
      </c>
      <c r="L414" s="101">
        <f t="shared" ref="L414" si="520">+K414/J414-1</f>
        <v>-1.6047631588268496E-3</v>
      </c>
      <c r="M414" s="100">
        <f t="shared" ref="M414" si="521">WEEKDAY(A414,2)</f>
        <v>5</v>
      </c>
    </row>
    <row r="415" spans="1:13" x14ac:dyDescent="0.25">
      <c r="A415" s="98">
        <v>42982</v>
      </c>
      <c r="B415">
        <v>44.26</v>
      </c>
      <c r="C415" s="101">
        <f t="shared" ref="C415" si="522">B415/B414-1</f>
        <v>0</v>
      </c>
      <c r="D415" s="38">
        <f t="shared" ref="D415" si="523">+F414*(1+L415)</f>
        <v>43.642740308253963</v>
      </c>
      <c r="E415" s="100"/>
      <c r="F415">
        <v>43.64</v>
      </c>
      <c r="G415" s="42">
        <f t="shared" ref="G415" si="524">+B415/D415-1</f>
        <v>1.4143467788371167E-2</v>
      </c>
      <c r="H415" s="100"/>
      <c r="I415" s="101">
        <f t="shared" si="389"/>
        <v>1.4207149404216191E-2</v>
      </c>
      <c r="J415">
        <v>19448.25</v>
      </c>
      <c r="K415">
        <v>19264.07</v>
      </c>
      <c r="L415" s="101">
        <f t="shared" ref="L415" si="525">+K415/J415-1</f>
        <v>-9.4702608203822702E-3</v>
      </c>
      <c r="M415" s="100">
        <f t="shared" ref="M415" si="526">WEEKDAY(A415,2)</f>
        <v>1</v>
      </c>
    </row>
    <row r="416" spans="1:13" x14ac:dyDescent="0.25">
      <c r="A416" s="98">
        <v>42983</v>
      </c>
      <c r="B416">
        <v>43.65</v>
      </c>
      <c r="C416" s="101">
        <f t="shared" ref="C416" si="527">B416/B415-1</f>
        <v>-1.3782196113872547E-2</v>
      </c>
      <c r="D416" s="38">
        <f t="shared" ref="D416" si="528">+F415*(1+L416)</f>
        <v>43.70521963427251</v>
      </c>
      <c r="E416" s="100"/>
      <c r="F416">
        <v>43.72</v>
      </c>
      <c r="G416" s="42">
        <f t="shared" ref="G416" si="529">+B416/D416-1</f>
        <v>-1.2634562812998684E-3</v>
      </c>
      <c r="H416" s="100"/>
      <c r="I416" s="101">
        <f t="shared" si="389"/>
        <v>-1.6010978956999544E-3</v>
      </c>
      <c r="J416">
        <v>19264.07</v>
      </c>
      <c r="K416">
        <v>19292.86</v>
      </c>
      <c r="L416" s="101">
        <f t="shared" ref="L416" si="530">+K416/J416-1</f>
        <v>1.4944920777384407E-3</v>
      </c>
      <c r="M416" s="100">
        <f t="shared" ref="M416" si="531">WEEKDAY(A416,2)</f>
        <v>2</v>
      </c>
    </row>
    <row r="417" spans="1:13" x14ac:dyDescent="0.25">
      <c r="A417" s="98">
        <v>42984</v>
      </c>
      <c r="B417">
        <v>43.83</v>
      </c>
      <c r="C417" s="101">
        <f t="shared" ref="C417" si="532">B417/B416-1</f>
        <v>4.1237113402061709E-3</v>
      </c>
      <c r="D417" s="38">
        <f t="shared" ref="D417" si="533">+F416*(1+L417)</f>
        <v>43.578253986189708</v>
      </c>
      <c r="E417" s="100"/>
      <c r="F417">
        <v>43.58</v>
      </c>
      <c r="G417" s="42">
        <f t="shared" ref="G417" si="534">+B417/D417-1</f>
        <v>5.7768724256384019E-3</v>
      </c>
      <c r="H417" s="100"/>
      <c r="I417" s="101">
        <f t="shared" si="389"/>
        <v>5.7365764111978468E-3</v>
      </c>
      <c r="J417">
        <v>19292.86</v>
      </c>
      <c r="K417">
        <v>19230.310000000001</v>
      </c>
      <c r="L417" s="101">
        <f t="shared" ref="L417" si="535">+K417/J417-1</f>
        <v>-3.2421320633643225E-3</v>
      </c>
      <c r="M417" s="100">
        <f t="shared" ref="M417" si="536">WEEKDAY(A417,2)</f>
        <v>3</v>
      </c>
    </row>
    <row r="418" spans="1:13" x14ac:dyDescent="0.25">
      <c r="A418" s="98">
        <v>42985</v>
      </c>
      <c r="B418">
        <v>43.97</v>
      </c>
      <c r="C418" s="101">
        <f t="shared" ref="C418" si="537">B418/B417-1</f>
        <v>3.1941592516542272E-3</v>
      </c>
      <c r="D418" s="38">
        <f t="shared" ref="D418" si="538">+F417*(1+L418)</f>
        <v>43.642819455328592</v>
      </c>
      <c r="E418" s="100"/>
      <c r="F418">
        <v>43.64</v>
      </c>
      <c r="G418" s="42">
        <f t="shared" ref="G418" si="539">+B418/D418-1</f>
        <v>7.4967783647961195E-3</v>
      </c>
      <c r="H418" s="100"/>
      <c r="I418" s="101">
        <f t="shared" si="389"/>
        <v>7.5618698441795029E-3</v>
      </c>
      <c r="J418">
        <v>19230.310000000001</v>
      </c>
      <c r="K418">
        <v>19258.03</v>
      </c>
      <c r="L418" s="101">
        <f t="shared" ref="L418" si="540">+K418/J418-1</f>
        <v>1.4414744224091613E-3</v>
      </c>
      <c r="M418" s="100">
        <f t="shared" ref="M418" si="541">WEEKDAY(A418,2)</f>
        <v>4</v>
      </c>
    </row>
    <row r="419" spans="1:13" x14ac:dyDescent="0.25">
      <c r="A419" s="98">
        <v>42986</v>
      </c>
      <c r="B419">
        <v>43.79</v>
      </c>
      <c r="C419" s="101">
        <f t="shared" ref="C419" si="542">B419/B418-1</f>
        <v>-4.0937002501705289E-3</v>
      </c>
      <c r="D419" s="38">
        <f t="shared" ref="D419" si="543">+F418*(1+L419)</f>
        <v>43.782399695088237</v>
      </c>
      <c r="E419" s="100"/>
      <c r="F419">
        <v>43.82</v>
      </c>
      <c r="G419" s="42">
        <f t="shared" ref="G419" si="544">+B419/D419-1</f>
        <v>1.7359269854311243E-4</v>
      </c>
      <c r="H419" s="100"/>
      <c r="I419" s="101">
        <f t="shared" si="389"/>
        <v>-6.8461889548154797E-4</v>
      </c>
      <c r="J419">
        <v>19258.03</v>
      </c>
      <c r="K419">
        <v>19320.87</v>
      </c>
      <c r="L419" s="101">
        <f t="shared" ref="L419" si="545">+K419/J419-1</f>
        <v>3.2630544245699777E-3</v>
      </c>
      <c r="M419" s="100">
        <f t="shared" ref="M419" si="546">WEEKDAY(A419,2)</f>
        <v>5</v>
      </c>
    </row>
    <row r="420" spans="1:13" x14ac:dyDescent="0.25">
      <c r="A420" s="98">
        <v>42989</v>
      </c>
      <c r="B420">
        <v>44.53</v>
      </c>
      <c r="C420" s="101">
        <f t="shared" ref="C420" si="547">B420/B419-1</f>
        <v>1.6898835350536601E-2</v>
      </c>
      <c r="D420" s="38">
        <f t="shared" ref="D420" si="548">+F419*(1+L420)</f>
        <v>44.288050010170352</v>
      </c>
      <c r="E420" s="100"/>
      <c r="G420" s="42">
        <f t="shared" ref="G420" si="549">+B420/D420-1</f>
        <v>5.4630987314656654E-3</v>
      </c>
      <c r="H420" s="100"/>
      <c r="J420">
        <v>19320.87</v>
      </c>
      <c r="K420">
        <v>19527.240000000002</v>
      </c>
      <c r="L420" s="101">
        <f t="shared" ref="L420" si="550">+K420/J420-1</f>
        <v>1.0681196033097917E-2</v>
      </c>
      <c r="M420" s="100">
        <f t="shared" ref="M420" si="551">WEEKDAY(A420,2)</f>
        <v>1</v>
      </c>
    </row>
    <row r="421" spans="1:13" x14ac:dyDescent="0.25">
      <c r="A421" s="98">
        <v>42990</v>
      </c>
    </row>
    <row r="422" spans="1:13" x14ac:dyDescent="0.25">
      <c r="A422" s="98">
        <v>42991</v>
      </c>
    </row>
    <row r="423" spans="1:13" x14ac:dyDescent="0.25">
      <c r="A423" s="98">
        <v>42992</v>
      </c>
    </row>
    <row r="424" spans="1:13" x14ac:dyDescent="0.25">
      <c r="A424" s="98">
        <v>42993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24"/>
  <sheetViews>
    <sheetView zoomScale="115" zoomScaleNormal="115" workbookViewId="0">
      <pane xSplit="1" ySplit="2" topLeftCell="F402" activePane="bottomRight" state="frozen"/>
      <selection pane="topRight" activeCell="B1" sqref="B1"/>
      <selection pane="bottomLeft" activeCell="A3" sqref="A3"/>
      <selection pane="bottomRight" activeCell="L420" sqref="L417:L420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26953125" bestFit="1" customWidth="1" collapsed="1"/>
    <col min="5" max="5" width="17.2695312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7265625" bestFit="1" customWidth="1" collapsed="1"/>
    <col min="12" max="12" width="13.90625" bestFit="1" customWidth="1" collapsed="1"/>
    <col min="14" max="14" width="22.2695312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19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</row>
    <row r="388" spans="1:14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t="s">
        <v>419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</row>
    <row r="406" spans="1:14" x14ac:dyDescent="0.25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</row>
    <row r="407" spans="1:14" x14ac:dyDescent="0.25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t="s">
        <v>448</v>
      </c>
    </row>
    <row r="408" spans="1:14" x14ac:dyDescent="0.25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I408" s="101">
        <f t="shared" si="272"/>
        <v>-5.5983421484026019E-3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</row>
    <row r="409" spans="1:14" x14ac:dyDescent="0.25">
      <c r="A409" s="1">
        <v>42972</v>
      </c>
      <c r="B409">
        <v>32.829000000000001</v>
      </c>
      <c r="C409" s="10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101">
        <f>(B409/(D409*(1-VLOOKUP(A409,FX!A:M,13,0))))-1</f>
        <v>3.2156366101547817E-3</v>
      </c>
      <c r="I409" s="101">
        <f t="shared" si="272"/>
        <v>2.6203215073561381E-4</v>
      </c>
      <c r="J409">
        <v>1795.739</v>
      </c>
      <c r="K409">
        <v>1812.8779999999999</v>
      </c>
      <c r="L409" s="101">
        <f t="shared" ref="L409" si="503">+K409/J409-1</f>
        <v>9.5442600511543851E-3</v>
      </c>
      <c r="M409" s="100">
        <f t="shared" ref="M409" si="504">WEEKDAY(A409,2)</f>
        <v>5</v>
      </c>
    </row>
    <row r="410" spans="1:14" x14ac:dyDescent="0.25">
      <c r="A410" s="98">
        <v>42975</v>
      </c>
      <c r="B410">
        <v>33.563899999999997</v>
      </c>
      <c r="C410" s="10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101">
        <f>(B410/(D410*(1-VLOOKUP(A410,FX!A:M,13,0))))-1</f>
        <v>2.2568953308803597E-3</v>
      </c>
      <c r="I410" s="101">
        <f t="shared" si="272"/>
        <v>8.6477073138713223E-4</v>
      </c>
      <c r="J410">
        <v>1812.8779999999999</v>
      </c>
      <c r="K410">
        <v>1842.828</v>
      </c>
      <c r="L410" s="101">
        <f t="shared" ref="L410" si="508">+K410/J410-1</f>
        <v>1.6520692512127066E-2</v>
      </c>
      <c r="M410" s="100">
        <f t="shared" ref="M410" si="509">WEEKDAY(A410,2)</f>
        <v>1</v>
      </c>
    </row>
    <row r="411" spans="1:14" x14ac:dyDescent="0.25">
      <c r="A411" s="98">
        <v>42976</v>
      </c>
      <c r="B411">
        <v>33.5</v>
      </c>
      <c r="C411" s="10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101">
        <f>(B411/(D411*(1-VLOOKUP(A411,FX!A:M,13,0))))-1</f>
        <v>3.4727941449705924E-3</v>
      </c>
      <c r="I411" s="101">
        <f t="shared" si="272"/>
        <v>6.2128127314875492E-4</v>
      </c>
      <c r="J411">
        <v>1842.828</v>
      </c>
      <c r="K411">
        <v>1831.5909999999999</v>
      </c>
      <c r="L411" s="101">
        <f t="shared" ref="L411" si="513">+K411/J411-1</f>
        <v>-6.0976933278634737E-3</v>
      </c>
      <c r="M411" s="100">
        <f t="shared" ref="M411" si="514">WEEKDAY(A411,2)</f>
        <v>2</v>
      </c>
    </row>
    <row r="412" spans="1:14" x14ac:dyDescent="0.25">
      <c r="A412" s="98">
        <v>42977</v>
      </c>
      <c r="B412">
        <v>33.646599999999999</v>
      </c>
      <c r="C412" s="10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101">
        <f>(B412/(D412*(1-VLOOKUP(A412,FX!A:M,13,0))))-1</f>
        <v>-1.969690990130113E-4</v>
      </c>
      <c r="I412" s="101">
        <f t="shared" si="272"/>
        <v>1.3970673475638407E-4</v>
      </c>
      <c r="J412">
        <v>1831.5909999999999</v>
      </c>
      <c r="K412">
        <v>1838.6310000000001</v>
      </c>
      <c r="L412" s="101">
        <f t="shared" ref="L412" si="518">+K412/J412-1</f>
        <v>3.8436528679166582E-3</v>
      </c>
      <c r="M412" s="100">
        <f t="shared" ref="M412" si="519">WEEKDAY(A412,2)</f>
        <v>3</v>
      </c>
    </row>
    <row r="413" spans="1:14" x14ac:dyDescent="0.25">
      <c r="A413" s="98">
        <v>42978</v>
      </c>
      <c r="B413">
        <v>33.895000000000003</v>
      </c>
      <c r="C413" s="10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101">
        <f>(B413/(D413*(1-VLOOKUP(A413,FX!A:M,13,0))))-1</f>
        <v>1.2756557544415514E-3</v>
      </c>
      <c r="I413" s="101">
        <f t="shared" si="272"/>
        <v>2.3124600790140892E-3</v>
      </c>
      <c r="J413">
        <v>1838.6310000000001</v>
      </c>
      <c r="K413">
        <v>1849.3789999999999</v>
      </c>
      <c r="L413" s="101">
        <f t="shared" ref="L413" si="523">+K413/J413-1</f>
        <v>5.8456536412145876E-3</v>
      </c>
      <c r="M413" s="100">
        <f t="shared" ref="M413" si="524">WEEKDAY(A413,2)</f>
        <v>4</v>
      </c>
    </row>
    <row r="414" spans="1:14" x14ac:dyDescent="0.25">
      <c r="A414" s="98">
        <v>42979</v>
      </c>
      <c r="B414">
        <v>34.505800000000001</v>
      </c>
      <c r="C414" s="10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101">
        <f>(B414/(D414*(1-VLOOKUP(A414,FX!A:M,13,0))))-1</f>
        <v>6.0785897077795248E-3</v>
      </c>
      <c r="I414" s="101">
        <f t="shared" si="272"/>
        <v>5.8885604510285905E-3</v>
      </c>
      <c r="J414">
        <v>1849.3789999999999</v>
      </c>
      <c r="K414">
        <v>1865.25</v>
      </c>
      <c r="L414" s="101">
        <f t="shared" ref="L414" si="528">+K414/J414-1</f>
        <v>8.5817996203050306E-3</v>
      </c>
      <c r="M414" s="100">
        <f t="shared" ref="M414" si="529">WEEKDAY(A414,2)</f>
        <v>5</v>
      </c>
    </row>
    <row r="415" spans="1:14" x14ac:dyDescent="0.25">
      <c r="A415" s="98">
        <v>42982</v>
      </c>
      <c r="B415">
        <v>34.505800000000001</v>
      </c>
      <c r="C415" s="10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101">
        <f>(B415/(D415*(1-VLOOKUP(A415,FX!A:M,13,0))))-1</f>
        <v>-8.5922592398665065E-3</v>
      </c>
      <c r="I415" s="101">
        <f t="shared" si="272"/>
        <v>-8.4540229885056162E-3</v>
      </c>
      <c r="J415">
        <v>1865.25</v>
      </c>
      <c r="K415">
        <v>1883.6179999999999</v>
      </c>
      <c r="L415" s="101">
        <f t="shared" ref="L415" si="533">+K415/J415-1</f>
        <v>9.847473529017492E-3</v>
      </c>
      <c r="M415" s="100">
        <f t="shared" ref="M415" si="534">WEEKDAY(A415,2)</f>
        <v>1</v>
      </c>
    </row>
    <row r="416" spans="1:14" x14ac:dyDescent="0.25">
      <c r="A416" s="98">
        <v>42983</v>
      </c>
      <c r="B416">
        <v>34.979999999999997</v>
      </c>
      <c r="C416" s="10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101">
        <f>(B416/(D416*(1-VLOOKUP(A416,FX!A:M,13,0))))-1</f>
        <v>5.959498100536198E-3</v>
      </c>
      <c r="I416" s="101">
        <f t="shared" si="272"/>
        <v>6.143863040176667E-3</v>
      </c>
      <c r="J416">
        <v>1883.6179999999999</v>
      </c>
      <c r="K416">
        <v>1885.162</v>
      </c>
      <c r="L416" s="101">
        <f t="shared" ref="L416" si="538">+K416/J416-1</f>
        <v>8.1969911096635428E-4</v>
      </c>
      <c r="M416" s="100">
        <f t="shared" ref="M416" si="539">WEEKDAY(A416,2)</f>
        <v>2</v>
      </c>
    </row>
    <row r="417" spans="1:13" x14ac:dyDescent="0.25">
      <c r="A417" s="98">
        <v>42984</v>
      </c>
      <c r="B417">
        <v>34.99</v>
      </c>
      <c r="C417" s="10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101">
        <f>(B417/(D417*(1-VLOOKUP(A417,FX!A:M,13,0))))-1</f>
        <v>-2.7079031954174715E-3</v>
      </c>
      <c r="I417" s="101">
        <f t="shared" si="272"/>
        <v>1.5944215284120489E-3</v>
      </c>
      <c r="J417">
        <v>1885.162</v>
      </c>
      <c r="K417">
        <v>1902.857</v>
      </c>
      <c r="L417" s="101">
        <f t="shared" ref="L417" si="543">+K417/J417-1</f>
        <v>9.3864612165956984E-3</v>
      </c>
      <c r="M417" s="100">
        <f t="shared" ref="M417" si="544">WEEKDAY(A417,2)</f>
        <v>3</v>
      </c>
    </row>
    <row r="418" spans="1:13" x14ac:dyDescent="0.25">
      <c r="A418" s="98">
        <v>42985</v>
      </c>
      <c r="B418">
        <v>35.07</v>
      </c>
      <c r="C418" s="10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101">
        <f>(B418/(D418*(1-VLOOKUP(A418,FX!A:M,13,0))))-1</f>
        <v>2.1527023819258861E-3</v>
      </c>
      <c r="I418" s="101">
        <f t="shared" si="272"/>
        <v>2.286367533580913E-3</v>
      </c>
      <c r="J418">
        <v>1902.857</v>
      </c>
      <c r="K418">
        <v>1890.3820000000001</v>
      </c>
      <c r="L418" s="101">
        <f t="shared" ref="L418" si="548">+K418/J418-1</f>
        <v>-6.5559314231179444E-3</v>
      </c>
      <c r="M418" s="100">
        <f t="shared" ref="M418" si="549">WEEKDAY(A418,2)</f>
        <v>4</v>
      </c>
    </row>
    <row r="419" spans="1:13" x14ac:dyDescent="0.25">
      <c r="A419" s="98">
        <v>42986</v>
      </c>
      <c r="B419">
        <v>35.01</v>
      </c>
      <c r="C419" s="10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101">
        <f>(B419/(D419*(1-VLOOKUP(A419,FX!A:M,13,0))))-1</f>
        <v>5.0860993861654435E-3</v>
      </c>
      <c r="I419" s="101">
        <f t="shared" si="272"/>
        <v>6.6506223636879636E-3</v>
      </c>
      <c r="J419">
        <v>1890.3820000000001</v>
      </c>
      <c r="K419">
        <v>1885.2739999999999</v>
      </c>
      <c r="L419" s="101">
        <f t="shared" ref="L419" si="553">+K419/J419-1</f>
        <v>-2.702099364043975E-3</v>
      </c>
      <c r="M419" s="100">
        <f t="shared" ref="M419" si="554">WEEKDAY(A419,2)</f>
        <v>5</v>
      </c>
    </row>
    <row r="420" spans="1:13" x14ac:dyDescent="0.25">
      <c r="A420" s="98">
        <v>42989</v>
      </c>
      <c r="B420">
        <v>35.270000000000003</v>
      </c>
      <c r="C420" s="10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G420" s="42">
        <f t="shared" ref="G420" si="557">+B420/D420-1</f>
        <v>8.1899689618945004E-3</v>
      </c>
      <c r="H420" s="101">
        <f>(B420/(D420*(1-VLOOKUP(A420,FX!A:M,13,0))))-1</f>
        <v>1.4571229895749438E-2</v>
      </c>
      <c r="J420">
        <v>1885.2739999999999</v>
      </c>
      <c r="K420">
        <v>1896.375</v>
      </c>
      <c r="L420" s="101">
        <f t="shared" ref="L420" si="558">+K420/J420-1</f>
        <v>5.8882687609334017E-3</v>
      </c>
      <c r="M420" s="100">
        <f t="shared" ref="M420" si="559">WEEKDAY(A420,2)</f>
        <v>1</v>
      </c>
    </row>
    <row r="421" spans="1:13" x14ac:dyDescent="0.25">
      <c r="A421" s="98">
        <v>42990</v>
      </c>
    </row>
    <row r="422" spans="1:13" x14ac:dyDescent="0.25">
      <c r="A422" s="98">
        <v>42991</v>
      </c>
    </row>
    <row r="423" spans="1:13" x14ac:dyDescent="0.25">
      <c r="A423" s="98">
        <v>42992</v>
      </c>
    </row>
    <row r="424" spans="1:13" x14ac:dyDescent="0.25">
      <c r="A424" s="98">
        <v>42993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24"/>
  <sheetViews>
    <sheetView zoomScale="88" zoomScaleNormal="88" workbookViewId="0">
      <pane xSplit="1" ySplit="2" topLeftCell="B404" activePane="bottomRight" state="frozen"/>
      <selection pane="topRight" activeCell="B1" sqref="B1"/>
      <selection pane="bottomLeft" activeCell="A3" sqref="A3"/>
      <selection pane="bottomRight" activeCell="N421" sqref="N421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26953125" bestFit="1" customWidth="1" collapsed="1"/>
    <col min="5" max="5" width="17.2695312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7265625" bestFit="1" customWidth="1" collapsed="1"/>
    <col min="12" max="12" width="13.90625" bestFit="1" customWidth="1" collapsed="1"/>
    <col min="14" max="14" width="15.26953125" style="50" customWidth="1" collapsed="1"/>
    <col min="15" max="15" width="40.7265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2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6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6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6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2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6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40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70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6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4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4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8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8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8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8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2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4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8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70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2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6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70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6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2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8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19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6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8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8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2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8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6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2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8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8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8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420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28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428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42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433</v>
      </c>
    </row>
    <row r="399" spans="1:14" ht="28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435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443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446</v>
      </c>
    </row>
    <row r="407" spans="1:14" x14ac:dyDescent="0.25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70" x14ac:dyDescent="0.25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I408" s="101">
        <f t="shared" si="80"/>
        <v>-1.4204996069834275E-3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452</v>
      </c>
    </row>
    <row r="409" spans="1:14" x14ac:dyDescent="0.25">
      <c r="A409" s="1">
        <v>42972</v>
      </c>
      <c r="B409">
        <v>29.05</v>
      </c>
      <c r="C409" s="10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101">
        <f t="shared" ref="G409" si="491">+B409/D409-1</f>
        <v>7.4732488091222571E-3</v>
      </c>
      <c r="H409" s="101">
        <f>(B409/(D409*(1-VLOOKUP(A409,FX!A:M,13,0))))-1</f>
        <v>4.8810662506764135E-3</v>
      </c>
      <c r="I409" s="101">
        <f t="shared" si="80"/>
        <v>4.6341126020197354E-3</v>
      </c>
      <c r="J409">
        <v>3734.6457999999998</v>
      </c>
      <c r="K409">
        <v>3795.7543999999998</v>
      </c>
      <c r="L409" s="101">
        <f t="shared" ref="L409" si="492">+K409/J409-1</f>
        <v>1.6362622661565407E-2</v>
      </c>
      <c r="M409" s="100">
        <f t="shared" ref="M409" si="493">WEEKDAY(A409,2)</f>
        <v>5</v>
      </c>
    </row>
    <row r="410" spans="1:14" ht="28" x14ac:dyDescent="0.25">
      <c r="A410" s="98">
        <v>42975</v>
      </c>
      <c r="B410">
        <v>29.53</v>
      </c>
      <c r="C410" s="10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101">
        <f t="shared" ref="G410" si="496">+B410/D410-1</f>
        <v>8.754557227328208E-3</v>
      </c>
      <c r="H410" s="101">
        <f>(B410/(D410*(1-VLOOKUP(A410,FX!A:M,13,0))))-1</f>
        <v>4.9680096612254587E-3</v>
      </c>
      <c r="I410" s="101">
        <f t="shared" si="80"/>
        <v>4.3363659552759781E-3</v>
      </c>
      <c r="J410">
        <v>3795.7543999999998</v>
      </c>
      <c r="K410">
        <v>3842.7118999999998</v>
      </c>
      <c r="L410" s="101">
        <f t="shared" ref="L410" si="497">+K410/J410-1</f>
        <v>1.2371058570069815E-2</v>
      </c>
      <c r="M410" s="100">
        <f t="shared" ref="M410" si="498">WEEKDAY(A410,2)</f>
        <v>1</v>
      </c>
      <c r="N410" s="50" t="s">
        <v>454</v>
      </c>
    </row>
    <row r="411" spans="1:14" x14ac:dyDescent="0.25">
      <c r="A411" s="98">
        <v>42976</v>
      </c>
      <c r="B411">
        <v>29.47</v>
      </c>
      <c r="C411" s="10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101">
        <f t="shared" ref="G411" si="501">+B411/D411-1</f>
        <v>4.4323734570610451E-3</v>
      </c>
      <c r="H411" s="101">
        <f>(B411/(D411*(1-VLOOKUP(A411,FX!A:M,13,0))))-1</f>
        <v>2.8182096226772035E-3</v>
      </c>
      <c r="I411" s="101">
        <f t="shared" si="80"/>
        <v>2.6094382053052367E-3</v>
      </c>
      <c r="J411">
        <v>3842.7118999999998</v>
      </c>
      <c r="K411">
        <v>3834.5376000000001</v>
      </c>
      <c r="L411" s="101">
        <f t="shared" ref="L411" si="502">+K411/J411-1</f>
        <v>-2.1272216634298236E-3</v>
      </c>
      <c r="M411" s="100">
        <f t="shared" ref="M411" si="503">WEEKDAY(A411,2)</f>
        <v>2</v>
      </c>
    </row>
    <row r="412" spans="1:14" x14ac:dyDescent="0.25">
      <c r="A412" s="98">
        <v>42977</v>
      </c>
      <c r="B412">
        <v>29.41</v>
      </c>
      <c r="C412" s="10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101">
        <f t="shared" ref="G412" si="506">+B412/D412-1</f>
        <v>6.300283939084661E-4</v>
      </c>
      <c r="H412" s="101">
        <f>(B412/(D412*(1-VLOOKUP(A412,FX!A:M,13,0))))-1</f>
        <v>-7.182758925822208E-4</v>
      </c>
      <c r="I412" s="101">
        <f t="shared" si="80"/>
        <v>-8.2217284655261569E-4</v>
      </c>
      <c r="J412">
        <v>3834.5376000000001</v>
      </c>
      <c r="K412">
        <v>3834.3004999999998</v>
      </c>
      <c r="L412" s="101">
        <f t="shared" ref="L412" si="507">+K412/J412-1</f>
        <v>-6.1832748751822209E-5</v>
      </c>
      <c r="M412" s="100">
        <f t="shared" ref="M412" si="508">WEEKDAY(A412,2)</f>
        <v>3</v>
      </c>
    </row>
    <row r="413" spans="1:14" x14ac:dyDescent="0.25">
      <c r="A413" s="98">
        <v>42978</v>
      </c>
      <c r="B413">
        <v>29.41</v>
      </c>
      <c r="C413" s="10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101">
        <f t="shared" ref="G413" si="511">+B413/D413-1</f>
        <v>2.3691842969841836E-3</v>
      </c>
      <c r="H413" s="101">
        <f>(B413/(D413*(1-VLOOKUP(A413,FX!A:M,13,0))))-1</f>
        <v>1.9766130408749305E-3</v>
      </c>
      <c r="I413" s="101">
        <f t="shared" si="80"/>
        <v>2.0442930153321548E-3</v>
      </c>
      <c r="J413">
        <v>3834.3004999999998</v>
      </c>
      <c r="K413">
        <v>3822.0927999999999</v>
      </c>
      <c r="L413" s="101">
        <f t="shared" ref="L413" si="512">+K413/J413-1</f>
        <v>-3.1838141011639731E-3</v>
      </c>
      <c r="M413" s="100">
        <f t="shared" ref="M413" si="513">WEEKDAY(A413,2)</f>
        <v>4</v>
      </c>
    </row>
    <row r="414" spans="1:14" x14ac:dyDescent="0.25">
      <c r="A414" s="98">
        <v>42979</v>
      </c>
      <c r="B414">
        <v>29.77</v>
      </c>
      <c r="C414" s="10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101">
        <f t="shared" ref="G414" si="516">+B414/D414-1</f>
        <v>1.207371906578758E-2</v>
      </c>
      <c r="H414" s="101">
        <f>(B414/(D414*(1-VLOOKUP(A414,FX!A:M,13,0))))-1</f>
        <v>6.4578451716745811E-3</v>
      </c>
      <c r="I414" s="101">
        <f t="shared" si="80"/>
        <v>6.3994428799858394E-3</v>
      </c>
      <c r="J414">
        <v>3822.0927999999999</v>
      </c>
      <c r="K414">
        <v>3830.5383000000002</v>
      </c>
      <c r="L414" s="101">
        <f t="shared" ref="L414" si="517">+K414/J414-1</f>
        <v>2.2096533082609504E-3</v>
      </c>
      <c r="M414" s="100">
        <f t="shared" ref="M414" si="518">WEEKDAY(A414,2)</f>
        <v>5</v>
      </c>
    </row>
    <row r="415" spans="1:14" x14ac:dyDescent="0.25">
      <c r="A415" s="98">
        <v>42982</v>
      </c>
      <c r="B415">
        <v>29.77</v>
      </c>
      <c r="C415" s="10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101">
        <f t="shared" ref="G415" si="521">+B415/D415-1</f>
        <v>2.4535237825074052E-3</v>
      </c>
      <c r="H415" s="101">
        <f>(B415/(D415*(1-VLOOKUP(A415,FX!A:M,13,0))))-1</f>
        <v>-2.2483229388059467E-3</v>
      </c>
      <c r="I415" s="101">
        <f t="shared" si="80"/>
        <v>-2.3458445040214215E-3</v>
      </c>
      <c r="J415">
        <v>3830.5383000000002</v>
      </c>
      <c r="K415">
        <v>3845.6163000000001</v>
      </c>
      <c r="L415" s="101">
        <f t="shared" ref="L415" si="522">+K415/J415-1</f>
        <v>3.9362613865523421E-3</v>
      </c>
      <c r="M415" s="100">
        <f t="shared" ref="M415" si="523">WEEKDAY(A415,2)</f>
        <v>1</v>
      </c>
    </row>
    <row r="416" spans="1:14" x14ac:dyDescent="0.25">
      <c r="A416" s="98">
        <v>42983</v>
      </c>
      <c r="B416">
        <v>29.95</v>
      </c>
      <c r="C416" s="10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101">
        <f t="shared" ref="G416" si="526">+B416/D416-1</f>
        <v>7.1196952603913566E-4</v>
      </c>
      <c r="H416" s="101">
        <f>(B416/(D416*(1-VLOOKUP(A416,FX!A:M,13,0))))-1</f>
        <v>2.3164861744859877E-3</v>
      </c>
      <c r="I416" s="101">
        <f t="shared" si="80"/>
        <v>2.0174173712013133E-3</v>
      </c>
      <c r="J416">
        <v>3845.6163000000001</v>
      </c>
      <c r="K416">
        <v>3857.0464000000002</v>
      </c>
      <c r="L416" s="101">
        <f t="shared" ref="L416" si="527">+K416/J416-1</f>
        <v>2.9722414064035085E-3</v>
      </c>
      <c r="M416" s="100">
        <f t="shared" ref="M416" si="528">WEEKDAY(A416,2)</f>
        <v>2</v>
      </c>
    </row>
    <row r="417" spans="1:14" x14ac:dyDescent="0.25">
      <c r="A417" s="98">
        <v>42984</v>
      </c>
      <c r="B417">
        <v>30</v>
      </c>
      <c r="C417" s="10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101">
        <f t="shared" ref="G417" si="531">+B417/D417-1</f>
        <v>5.6709155814496093E-3</v>
      </c>
      <c r="H417" s="101">
        <f>(B417/(D417*(1-VLOOKUP(A417,FX!A:M,13,0))))-1</f>
        <v>5.8923913961421714E-3</v>
      </c>
      <c r="I417" s="101">
        <f t="shared" si="80"/>
        <v>5.7394196213056414E-3</v>
      </c>
      <c r="J417">
        <v>3857.0464000000002</v>
      </c>
      <c r="K417">
        <v>3849.4499000000001</v>
      </c>
      <c r="L417" s="101">
        <f t="shared" ref="L417" si="532">+K417/J417-1</f>
        <v>-1.9695122153573497E-3</v>
      </c>
      <c r="M417" s="100">
        <f t="shared" ref="M417" si="533">WEEKDAY(A417,2)</f>
        <v>3</v>
      </c>
    </row>
    <row r="418" spans="1:14" x14ac:dyDescent="0.25">
      <c r="A418" s="98">
        <v>42985</v>
      </c>
      <c r="B418">
        <v>29.99</v>
      </c>
      <c r="C418" s="10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101">
        <f t="shared" ref="G418" si="536">+B418/D418-1</f>
        <v>1.0543877488658815E-2</v>
      </c>
      <c r="H418" s="101">
        <f>(B418/(D418*(1-VLOOKUP(A418,FX!A:M,13,0))))-1</f>
        <v>2.1870296960888602E-3</v>
      </c>
      <c r="I418" s="101">
        <f t="shared" si="80"/>
        <v>2.3395721925132396E-3</v>
      </c>
      <c r="J418">
        <v>3849.4499000000001</v>
      </c>
      <c r="K418">
        <v>3829.8712999999998</v>
      </c>
      <c r="L418" s="101">
        <f t="shared" ref="L418" si="537">+K418/J418-1</f>
        <v>-5.0860773639371804E-3</v>
      </c>
      <c r="M418" s="100">
        <f t="shared" ref="M418" si="538">WEEKDAY(A418,2)</f>
        <v>4</v>
      </c>
    </row>
    <row r="419" spans="1:14" x14ac:dyDescent="0.25">
      <c r="A419" s="98">
        <v>42986</v>
      </c>
      <c r="B419">
        <v>29.86</v>
      </c>
      <c r="C419" s="10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101">
        <f t="shared" ref="G419" si="541">+B419/D419-1</f>
        <v>-9.9279498681004164E-4</v>
      </c>
      <c r="H419" s="101">
        <f>(B419/(D419*(1-VLOOKUP(A419,FX!A:M,13,0))))-1</f>
        <v>8.0305780553180384E-4</v>
      </c>
      <c r="I419" s="101">
        <f t="shared" si="80"/>
        <v>1.7915495225888645E-3</v>
      </c>
      <c r="J419">
        <v>3829.8712999999998</v>
      </c>
      <c r="K419">
        <v>3825.9895000000001</v>
      </c>
      <c r="L419" s="101">
        <f t="shared" ref="L419" si="542">+K419/J419-1</f>
        <v>-1.0135588629308634E-3</v>
      </c>
      <c r="M419" s="100">
        <f t="shared" ref="M419" si="543">WEEKDAY(A419,2)</f>
        <v>5</v>
      </c>
    </row>
    <row r="420" spans="1:14" x14ac:dyDescent="0.25">
      <c r="A420" s="98">
        <v>42989</v>
      </c>
      <c r="B420">
        <v>29.78</v>
      </c>
      <c r="C420" s="10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G420" s="101">
        <f t="shared" ref="G420" si="546">+B420/D420-1</f>
        <v>-8.0252834287086738E-4</v>
      </c>
      <c r="H420" s="101">
        <f>(B420/(D420*(1-VLOOKUP(A420,FX!A:M,13,0))))-1</f>
        <v>5.5218152703249146E-3</v>
      </c>
      <c r="J420">
        <v>3825.9895000000001</v>
      </c>
      <c r="K420">
        <v>3825.6453000000001</v>
      </c>
      <c r="L420" s="101">
        <f t="shared" ref="L420" si="547">+K420/J420-1</f>
        <v>-8.9963655153790789E-5</v>
      </c>
      <c r="M420" s="100">
        <f t="shared" ref="M420" si="548">WEEKDAY(A420,2)</f>
        <v>1</v>
      </c>
      <c r="N420" s="50" t="s">
        <v>470</v>
      </c>
    </row>
    <row r="421" spans="1:14" x14ac:dyDescent="0.25">
      <c r="A421" s="98">
        <v>42990</v>
      </c>
    </row>
    <row r="422" spans="1:14" x14ac:dyDescent="0.25">
      <c r="A422" s="98">
        <v>42991</v>
      </c>
    </row>
    <row r="423" spans="1:14" x14ac:dyDescent="0.25">
      <c r="A423" s="98">
        <v>42992</v>
      </c>
    </row>
    <row r="424" spans="1:14" x14ac:dyDescent="0.25">
      <c r="A424" s="98">
        <v>42993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25"/>
  <sheetViews>
    <sheetView zoomScale="115" zoomScaleNormal="115" workbookViewId="0">
      <pane xSplit="1" ySplit="2" topLeftCell="H402" activePane="bottomRight" state="frozen"/>
      <selection pane="topRight" activeCell="B1" sqref="B1"/>
      <selection pane="bottomLeft" activeCell="A3" sqref="A3"/>
      <selection pane="bottomRight" activeCell="N421" sqref="N421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26953125" bestFit="1" customWidth="1" collapsed="1"/>
    <col min="5" max="5" width="17.2695312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7265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20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431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438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445</v>
      </c>
    </row>
    <row r="408" spans="1:14" x14ac:dyDescent="0.25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I409" s="101">
        <f t="shared" si="272"/>
        <v>-2.9956664630776952E-3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10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101">
        <f t="shared" ref="G410" si="499">+B410/D410-1</f>
        <v>3.5949365428373792E-3</v>
      </c>
      <c r="H410" s="101">
        <f>(B410/(D410*(1-VLOOKUP(A410,FX!A:M,13,0))))-1</f>
        <v>1.0127327043474299E-3</v>
      </c>
      <c r="I410" s="101">
        <f t="shared" si="272"/>
        <v>8.3211385613046751E-4</v>
      </c>
      <c r="J410">
        <v>6278.59</v>
      </c>
      <c r="K410">
        <v>6346.5304999999998</v>
      </c>
      <c r="L410" s="101">
        <f t="shared" ref="L410" si="500">+K410/J410-1</f>
        <v>1.0820980506769828E-2</v>
      </c>
      <c r="M410" s="100">
        <f t="shared" ref="M410" si="501">WEEKDAY(A410,2)</f>
        <v>5</v>
      </c>
    </row>
    <row r="411" spans="1:14" x14ac:dyDescent="0.25">
      <c r="A411" s="98">
        <v>42975</v>
      </c>
      <c r="B411">
        <v>35.47</v>
      </c>
      <c r="C411" s="10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101">
        <f t="shared" ref="G411" si="504">+B411/D411-1</f>
        <v>5.3963340912290825E-3</v>
      </c>
      <c r="H411" s="101">
        <f>(B411/(D411*(1-VLOOKUP(A411,FX!A:M,13,0))))-1</f>
        <v>1.6223922393223678E-3</v>
      </c>
      <c r="I411" s="101">
        <f t="shared" si="272"/>
        <v>9.3687917644946772E-4</v>
      </c>
      <c r="J411">
        <v>6346.5304999999998</v>
      </c>
      <c r="K411">
        <v>6424.5841</v>
      </c>
      <c r="L411" s="101">
        <f t="shared" ref="L411" si="505">+K411/J411-1</f>
        <v>1.2298625209474778E-2</v>
      </c>
      <c r="M411" s="100">
        <f t="shared" ref="M411" si="506">WEEKDAY(A411,2)</f>
        <v>1</v>
      </c>
    </row>
    <row r="412" spans="1:14" x14ac:dyDescent="0.25">
      <c r="A412" s="98">
        <v>42976</v>
      </c>
      <c r="B412">
        <v>35.380000000000003</v>
      </c>
      <c r="C412" s="10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101">
        <f t="shared" ref="G412" si="509">+B412/D412-1</f>
        <v>9.5655162294039364E-4</v>
      </c>
      <c r="H412" s="101">
        <f>(B412/(D412*(1-VLOOKUP(A412,FX!A:M,13,0))))-1</f>
        <v>-6.5202642384099008E-4</v>
      </c>
      <c r="I412" s="101">
        <f t="shared" si="272"/>
        <v>-9.1606431213958617E-3</v>
      </c>
      <c r="J412">
        <v>6424.5841</v>
      </c>
      <c r="K412">
        <v>6408.1566999999995</v>
      </c>
      <c r="L412" s="101">
        <f t="shared" ref="L412" si="510">+K412/J412-1</f>
        <v>-2.5569592901741878E-3</v>
      </c>
      <c r="M412" s="100">
        <f t="shared" ref="M412" si="511">WEEKDAY(A412,2)</f>
        <v>2</v>
      </c>
    </row>
    <row r="413" spans="1:14" ht="28" x14ac:dyDescent="0.25">
      <c r="A413" s="98">
        <v>42977</v>
      </c>
      <c r="B413">
        <v>35.61</v>
      </c>
      <c r="C413" s="10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101">
        <f t="shared" ref="G413" si="514">+B413/D413-1</f>
        <v>-9.7208114023720205E-3</v>
      </c>
      <c r="H413" s="101">
        <f>(B413/(D413*(1-VLOOKUP(A413,FX!A:M,13,0))))-1</f>
        <v>-1.1055168394388248E-2</v>
      </c>
      <c r="I413" s="101">
        <f t="shared" si="272"/>
        <v>-2.7193471326429908E-3</v>
      </c>
      <c r="J413">
        <v>6408.1566999999995</v>
      </c>
      <c r="K413">
        <v>6453.4636</v>
      </c>
      <c r="L413" s="101">
        <f t="shared" ref="L413" si="515">+K413/J413-1</f>
        <v>7.0701922754168312E-3</v>
      </c>
      <c r="M413" s="100">
        <f t="shared" ref="M413" si="516">WEEKDAY(A413,2)</f>
        <v>3</v>
      </c>
      <c r="N413" s="50" t="s">
        <v>460</v>
      </c>
    </row>
    <row r="414" spans="1:14" x14ac:dyDescent="0.25">
      <c r="A414" s="98">
        <v>42978</v>
      </c>
      <c r="B414">
        <v>35.874099999999999</v>
      </c>
      <c r="C414" s="10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101">
        <f t="shared" ref="G414" si="519">+B414/D414-1</f>
        <v>2.043168210343671E-3</v>
      </c>
      <c r="H414" s="101">
        <f>(B414/(D414*(1-VLOOKUP(A414,FX!A:M,13,0))))-1</f>
        <v>1.6507246362764683E-3</v>
      </c>
      <c r="I414" s="101">
        <f t="shared" si="272"/>
        <v>1.7900027925159545E-3</v>
      </c>
      <c r="J414">
        <v>6453.4636</v>
      </c>
      <c r="K414">
        <v>6470.4259000000002</v>
      </c>
      <c r="L414" s="101">
        <f t="shared" ref="L414" si="520">+K414/J414-1</f>
        <v>2.6284025217093721E-3</v>
      </c>
      <c r="M414" s="100">
        <f t="shared" ref="M414" si="521">WEEKDAY(A414,2)</f>
        <v>4</v>
      </c>
    </row>
    <row r="415" spans="1:14" x14ac:dyDescent="0.25">
      <c r="A415" s="98">
        <v>42979</v>
      </c>
      <c r="B415">
        <v>36.5</v>
      </c>
      <c r="C415" s="10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101">
        <f t="shared" ref="G415" si="524">+B415/D415-1</f>
        <v>1.0510342814445073E-2</v>
      </c>
      <c r="H415" s="101">
        <f>(B415/(D415*(1-VLOOKUP(A415,FX!A:M,13,0))))-1</f>
        <v>4.9031439048821124E-3</v>
      </c>
      <c r="I415" s="101">
        <f t="shared" si="272"/>
        <v>5.0749400397074318E-3</v>
      </c>
      <c r="J415">
        <v>6470.4259000000002</v>
      </c>
      <c r="K415">
        <v>6526.5046000000002</v>
      </c>
      <c r="L415" s="101">
        <f t="shared" ref="L415" si="525">+K415/J415-1</f>
        <v>8.6669256192239974E-3</v>
      </c>
      <c r="M415" s="100">
        <f t="shared" ref="M415" si="526">WEEKDAY(A415,2)</f>
        <v>5</v>
      </c>
    </row>
    <row r="416" spans="1:14" x14ac:dyDescent="0.25">
      <c r="A416" s="98">
        <v>42982</v>
      </c>
      <c r="B416">
        <v>36.5</v>
      </c>
      <c r="C416" s="10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101">
        <f t="shared" ref="G416" si="529">+B416/D416-1</f>
        <v>-7.6990503393370435E-4</v>
      </c>
      <c r="H416" s="101">
        <f>(B416/(D416*(1-VLOOKUP(A416,FX!A:M,13,0))))-1</f>
        <v>-5.4566327817960891E-3</v>
      </c>
      <c r="I416" s="101">
        <f t="shared" si="272"/>
        <v>-5.4495912806540314E-3</v>
      </c>
      <c r="J416">
        <v>6526.5046000000002</v>
      </c>
      <c r="K416">
        <v>6564.6804000000002</v>
      </c>
      <c r="L416" s="101">
        <f t="shared" ref="L416" si="530">+K416/J416-1</f>
        <v>5.8493485165092007E-3</v>
      </c>
      <c r="M416" s="100">
        <f t="shared" ref="M416" si="531">WEEKDAY(A416,2)</f>
        <v>1</v>
      </c>
    </row>
    <row r="417" spans="1:14" x14ac:dyDescent="0.25">
      <c r="A417" s="98">
        <v>42983</v>
      </c>
      <c r="B417">
        <v>36.82</v>
      </c>
      <c r="C417" s="10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101">
        <f t="shared" ref="G417" si="534">+B417/D417-1</f>
        <v>2.1738437820237877E-3</v>
      </c>
      <c r="H417" s="101">
        <f>(B417/(D417*(1-VLOOKUP(A417,FX!A:M,13,0))))-1</f>
        <v>3.7807043632438475E-3</v>
      </c>
      <c r="I417" s="101">
        <f t="shared" si="272"/>
        <v>4.8468440931817014E-3</v>
      </c>
      <c r="J417">
        <v>6564.6804000000002</v>
      </c>
      <c r="K417">
        <v>6571.8590999999997</v>
      </c>
      <c r="L417" s="101">
        <f t="shared" ref="L417" si="535">+K417/J417-1</f>
        <v>1.0935338146849105E-3</v>
      </c>
      <c r="M417" s="100">
        <f t="shared" ref="M417" si="536">WEEKDAY(A417,2)</f>
        <v>2</v>
      </c>
    </row>
    <row r="418" spans="1:14" x14ac:dyDescent="0.25">
      <c r="A418" s="98">
        <v>42984</v>
      </c>
      <c r="B418">
        <v>36.94</v>
      </c>
      <c r="C418" s="10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101">
        <f t="shared" ref="G418" si="539">+B418/D418-1</f>
        <v>2.7419555415286734E-3</v>
      </c>
      <c r="H418" s="101">
        <f>(B418/(D418*(1-VLOOKUP(A418,FX!A:M,13,0))))-1</f>
        <v>2.9627863203540716E-3</v>
      </c>
      <c r="I418" s="101">
        <f t="shared" si="272"/>
        <v>1.9719371909523442E-3</v>
      </c>
      <c r="J418">
        <v>6571.8590999999997</v>
      </c>
      <c r="K418">
        <v>6607.1175999999996</v>
      </c>
      <c r="L418" s="101">
        <f t="shared" ref="L418" si="540">+K418/J418-1</f>
        <v>5.3650724191576238E-3</v>
      </c>
      <c r="M418" s="100">
        <f t="shared" ref="M418" si="541">WEEKDAY(A418,2)</f>
        <v>3</v>
      </c>
    </row>
    <row r="419" spans="1:14" x14ac:dyDescent="0.25">
      <c r="A419" s="98">
        <v>42985</v>
      </c>
      <c r="B419">
        <v>36.999899999999997</v>
      </c>
      <c r="C419" s="10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101">
        <f t="shared" ref="G419" si="544">+B419/D419-1</f>
        <v>1.102141461795858E-2</v>
      </c>
      <c r="H419" s="101">
        <f>(B419/(D419*(1-VLOOKUP(A419,FX!A:M,13,0))))-1</f>
        <v>2.6606177587586988E-3</v>
      </c>
      <c r="I419" s="101">
        <f t="shared" si="272"/>
        <v>2.7073170731706231E-3</v>
      </c>
      <c r="J419">
        <v>6607.1175999999996</v>
      </c>
      <c r="K419">
        <v>6558.5963000000002</v>
      </c>
      <c r="L419" s="101">
        <f t="shared" ref="L419" si="545">+K419/J419-1</f>
        <v>-7.3437923974593033E-3</v>
      </c>
      <c r="M419" s="100">
        <f t="shared" ref="M419" si="546">WEEKDAY(A419,2)</f>
        <v>4</v>
      </c>
    </row>
    <row r="420" spans="1:14" x14ac:dyDescent="0.25">
      <c r="A420" s="98">
        <v>42986</v>
      </c>
      <c r="B420">
        <v>37.030999999999999</v>
      </c>
      <c r="C420" s="10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101">
        <f t="shared" ref="G420" si="549">+B420/D420-1</f>
        <v>1.1708840523667607E-3</v>
      </c>
      <c r="H420" s="101">
        <f>(B420/(D420*(1-VLOOKUP(A420,FX!A:M,13,0))))-1</f>
        <v>2.9706263552391476E-3</v>
      </c>
      <c r="I420" s="101">
        <f t="shared" si="272"/>
        <v>3.6507725706913519E-3</v>
      </c>
      <c r="J420">
        <v>6558.5963000000002</v>
      </c>
      <c r="K420">
        <v>6574.1826000000001</v>
      </c>
      <c r="L420" s="101">
        <f t="shared" ref="L420" si="550">+K420/J420-1</f>
        <v>2.3764688794765121E-3</v>
      </c>
      <c r="M420" s="100">
        <f t="shared" ref="M420" si="551">WEEKDAY(A420,2)</f>
        <v>5</v>
      </c>
    </row>
    <row r="421" spans="1:14" x14ac:dyDescent="0.25">
      <c r="A421" s="98">
        <v>42989</v>
      </c>
      <c r="B421">
        <v>37.450000000000003</v>
      </c>
      <c r="C421" s="10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G421" s="101">
        <f t="shared" ref="G421" si="554">+B421/D421-1</f>
        <v>3.4909118803996275E-3</v>
      </c>
      <c r="H421" s="101">
        <f>(B421/(D421*(1-VLOOKUP(A421,FX!A:M,13,0))))-1</f>
        <v>9.8424304935575968E-3</v>
      </c>
      <c r="J421">
        <v>6574.1826000000001</v>
      </c>
      <c r="K421">
        <v>6649.6275999999998</v>
      </c>
      <c r="L421" s="101">
        <f t="shared" ref="L421" si="555">+K421/J421-1</f>
        <v>1.1475951398125073E-2</v>
      </c>
      <c r="M421" s="100">
        <f t="shared" ref="M421" si="556">WEEKDAY(A421,2)</f>
        <v>1</v>
      </c>
      <c r="N421" s="50" t="s">
        <v>469</v>
      </c>
    </row>
    <row r="422" spans="1:14" x14ac:dyDescent="0.25">
      <c r="A422" s="98">
        <v>42990</v>
      </c>
    </row>
    <row r="423" spans="1:14" x14ac:dyDescent="0.25">
      <c r="A423" s="98">
        <v>42991</v>
      </c>
    </row>
    <row r="424" spans="1:14" x14ac:dyDescent="0.25">
      <c r="A424" s="98">
        <v>42992</v>
      </c>
    </row>
    <row r="425" spans="1:14" x14ac:dyDescent="0.25">
      <c r="A425" s="98">
        <v>42993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4" sqref="C54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2695312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4" width="9.26953125" style="2" bestFit="1" customWidth="1" collapsed="1"/>
    <col min="15" max="15" width="9.08984375" style="2" bestFit="1" customWidth="1" collapsed="1"/>
    <col min="16" max="18" width="9" style="2" collapsed="1"/>
    <col min="19" max="19" width="1.36328125" style="2" customWidth="1" collapsed="1"/>
    <col min="20" max="20" width="9.2695312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7265625" style="2" customWidth="1" collapsed="1"/>
    <col min="30" max="30" width="10.453125" style="2" bestFit="1" customWidth="1" collapsed="1"/>
    <col min="31" max="31" width="9.6328125" style="2" customWidth="1" collapsed="1"/>
    <col min="32" max="32" width="7.7265625" style="2" customWidth="1" collapsed="1"/>
    <col min="33" max="33" width="10.453125" style="2" bestFit="1" customWidth="1" collapsed="1"/>
    <col min="34" max="34" width="11.2695312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7265625" style="2" customWidth="1" collapsed="1"/>
    <col min="41" max="41" width="1.453125" style="2" customWidth="1" collapsed="1"/>
    <col min="42" max="42" width="9.2695312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2695312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2695312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2695312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2017-09-11T23:09:29Z</dcterms:modified>
</cp:coreProperties>
</file>