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A1" i="27" l="1"/>
  <c r="S401" i="20"/>
  <c r="T401" i="20"/>
  <c r="U401" i="20"/>
  <c r="X401" i="20" s="1"/>
  <c r="V401" i="20"/>
  <c r="Y401" i="20"/>
  <c r="AA401" i="20"/>
  <c r="AC401" i="20"/>
  <c r="AE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AT401" i="20"/>
  <c r="AU401" i="20"/>
  <c r="AW401" i="20"/>
  <c r="AY401" i="20"/>
  <c r="AZ401" i="20"/>
  <c r="BA401" i="20"/>
  <c r="BB401" i="20"/>
  <c r="BC401" i="20"/>
  <c r="BD401" i="20"/>
  <c r="B352" i="25"/>
  <c r="D352" i="25"/>
  <c r="M352" i="25"/>
  <c r="K352" i="25"/>
  <c r="I352" i="25"/>
  <c r="L496" i="10"/>
  <c r="M496" i="10"/>
  <c r="I495" i="10"/>
  <c r="G496" i="10"/>
  <c r="C496" i="10"/>
  <c r="D496" i="10"/>
  <c r="E496" i="10" s="1"/>
  <c r="L495" i="9"/>
  <c r="M495" i="9"/>
  <c r="I494" i="9"/>
  <c r="C495" i="9"/>
  <c r="D495" i="9"/>
  <c r="E495" i="9" s="1"/>
  <c r="L495" i="11"/>
  <c r="M495" i="11"/>
  <c r="I494" i="11"/>
  <c r="C495" i="11"/>
  <c r="D495" i="11"/>
  <c r="E495" i="11" s="1"/>
  <c r="L495" i="12"/>
  <c r="M495" i="12"/>
  <c r="I494" i="12"/>
  <c r="C495" i="12"/>
  <c r="D495" i="12"/>
  <c r="G495" i="12" s="1"/>
  <c r="L489" i="8"/>
  <c r="M489" i="8"/>
  <c r="I488" i="8"/>
  <c r="C489" i="8"/>
  <c r="D489" i="8"/>
  <c r="G489" i="8" s="1"/>
  <c r="L489" i="7"/>
  <c r="M489" i="7"/>
  <c r="I488" i="7"/>
  <c r="C489" i="7"/>
  <c r="D489" i="7"/>
  <c r="E489" i="7" s="1"/>
  <c r="L488" i="6"/>
  <c r="M488" i="6"/>
  <c r="I487" i="6"/>
  <c r="C488" i="6"/>
  <c r="D488" i="6"/>
  <c r="E488" i="6" s="1"/>
  <c r="L489" i="5"/>
  <c r="M489" i="5"/>
  <c r="I488" i="5"/>
  <c r="C489" i="5"/>
  <c r="D489" i="5"/>
  <c r="E489" i="5" s="1"/>
  <c r="AV401" i="20" l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<sst xmlns="http://schemas.openxmlformats.org/spreadsheetml/2006/main" count="739" uniqueCount="643">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</sst>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C23" sqref="C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 x14ac:dyDescent="0.25">
      <c r="A1" s="1">
        <f>D12</f>
        <v>43091</v>
      </c>
    </row>
    <row r="2" spans="1:16" ht="14.1" x14ac:dyDescent="0.25">
      <c r="A2" s="39" t="s">
        <v>621</v>
      </c>
      <c r="B2" s="39">
        <v>6.5644150000000003</v>
      </c>
      <c r="C2" s="90">
        <v>43091</v>
      </c>
      <c r="D2" s="39">
        <v>13</v>
      </c>
    </row>
    <row r="3" spans="1:16" x14ac:dyDescent="0.15">
      <c r="A3" s="39" t="s">
        <v>622</v>
      </c>
      <c r="B3" s="39">
        <v>6.5712149999999996</v>
      </c>
      <c r="C3" s="90">
        <v>43091</v>
      </c>
      <c r="D3" s="39">
        <v>16</v>
      </c>
      <c r="J3" s="83"/>
      <c r="K3" s="84"/>
      <c r="L3" s="85"/>
    </row>
    <row r="4" spans="1:16" x14ac:dyDescent="0.15">
      <c r="A4" s="39" t="s">
        <v>623</v>
      </c>
      <c r="B4" s="39">
        <v>6.5653249999999996</v>
      </c>
      <c r="C4" s="90">
        <v>43092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4041.54</v>
      </c>
      <c r="C5" s="39">
        <v>4054.6</v>
      </c>
      <c r="D5" s="93">
        <v>-3.2000000000000002E-3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3280.46</v>
      </c>
      <c r="C6" s="39">
        <v>3297.06</v>
      </c>
      <c r="D6" s="93">
        <v>-5.0000000000000001E-3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1755.81</v>
      </c>
      <c r="C7" s="39">
        <v>1779.34</v>
      </c>
      <c r="D7" s="93">
        <v>-1.32E-2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11005.5</v>
      </c>
      <c r="C8" s="39">
        <v>11094.16</v>
      </c>
      <c r="D8" s="93">
        <v>-8.0000000000000002E-3</v>
      </c>
      <c r="J8" s="75"/>
      <c r="K8" s="76"/>
      <c r="L8" s="77"/>
      <c r="M8" s="78"/>
    </row>
    <row r="9" spans="1:16" x14ac:dyDescent="0.15">
      <c r="A9" s="39" t="s">
        <v>525</v>
      </c>
      <c r="B9" s="39">
        <v>6185.59</v>
      </c>
      <c r="C9" s="39">
        <v>6242.89</v>
      </c>
      <c r="D9" s="93">
        <v>-9.1999999999999998E-3</v>
      </c>
      <c r="J9" s="79"/>
      <c r="K9" s="80"/>
      <c r="L9" s="81"/>
      <c r="M9" s="82"/>
    </row>
    <row r="10" spans="1:16" ht="14.1" x14ac:dyDescent="0.25">
      <c r="A10" s="39" t="s">
        <v>526</v>
      </c>
      <c r="B10" s="39">
        <v>2880.1</v>
      </c>
      <c r="C10" s="39">
        <v>2880.77</v>
      </c>
      <c r="D10" s="93">
        <v>-2.0000000000000001E-4</v>
      </c>
    </row>
    <row r="11" spans="1:16" ht="14.1" x14ac:dyDescent="0.25">
      <c r="A11" s="39" t="s">
        <v>527</v>
      </c>
      <c r="B11" s="39">
        <v>14.98</v>
      </c>
      <c r="C11" s="39">
        <v>15.090999999999999</v>
      </c>
      <c r="D11" s="90">
        <v>43091</v>
      </c>
    </row>
    <row r="12" spans="1:16" x14ac:dyDescent="0.15">
      <c r="A12" s="39" t="s">
        <v>528</v>
      </c>
      <c r="B12" s="39">
        <v>15.52</v>
      </c>
      <c r="C12" s="39">
        <v>15.5129</v>
      </c>
      <c r="D12" s="90">
        <v>43091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7.61</v>
      </c>
      <c r="C13" s="39">
        <v>7.6669999999999998</v>
      </c>
      <c r="D13" s="90">
        <v>43091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49.45</v>
      </c>
      <c r="C14" s="39">
        <v>49.292999999999999</v>
      </c>
      <c r="D14" s="90">
        <v>43091</v>
      </c>
      <c r="J14" s="55"/>
      <c r="K14" s="58"/>
      <c r="L14" s="61"/>
      <c r="M14" s="64"/>
      <c r="N14" s="67"/>
    </row>
    <row r="15" spans="1:16" ht="14.1" x14ac:dyDescent="0.25">
      <c r="A15" s="39" t="s">
        <v>531</v>
      </c>
      <c r="B15" s="39">
        <v>45.98</v>
      </c>
      <c r="C15" s="39">
        <v>45.68</v>
      </c>
      <c r="D15" s="90">
        <v>43091</v>
      </c>
    </row>
    <row r="16" spans="1:16" x14ac:dyDescent="0.15">
      <c r="A16" s="39" t="s">
        <v>532</v>
      </c>
      <c r="B16" s="39">
        <v>34.590200000000003</v>
      </c>
      <c r="C16" s="39">
        <v>34.833300000000001</v>
      </c>
      <c r="D16" s="90">
        <v>43091</v>
      </c>
    </row>
    <row r="17" spans="1:16" x14ac:dyDescent="0.15">
      <c r="A17" s="39" t="s">
        <v>533</v>
      </c>
      <c r="B17" s="39">
        <v>30.95</v>
      </c>
      <c r="C17" s="39">
        <v>30.904599999999999</v>
      </c>
      <c r="D17" s="90">
        <v>43091</v>
      </c>
    </row>
    <row r="18" spans="1:16" x14ac:dyDescent="0.15">
      <c r="A18" s="39" t="s">
        <v>534</v>
      </c>
      <c r="B18" s="39">
        <v>34.479999999999997</v>
      </c>
      <c r="C18" s="39">
        <v>34.546500000000002</v>
      </c>
      <c r="D18" s="90">
        <v>43091</v>
      </c>
    </row>
    <row r="19" spans="1:16" x14ac:dyDescent="0.15">
      <c r="A19" s="39" t="s">
        <v>535</v>
      </c>
      <c r="B19" s="39">
        <v>13305.98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20554.34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6.5682999999999998</v>
      </c>
      <c r="C21" s="90">
        <v>43094</v>
      </c>
      <c r="D21" s="91">
        <v>0.62560185185185191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3296.21</v>
      </c>
      <c r="B23" s="39">
        <v>3299.91</v>
      </c>
      <c r="C23" s="39">
        <v>3303.75</v>
      </c>
      <c r="D23" s="39">
        <v>3303.6</v>
      </c>
      <c r="E23" s="39">
        <v>3283.57</v>
      </c>
      <c r="F23" s="39">
        <v>3312.07</v>
      </c>
      <c r="G23" s="39">
        <v>3283.36</v>
      </c>
      <c r="H23" s="39">
        <v>1000</v>
      </c>
      <c r="I23" s="39">
        <v>1129</v>
      </c>
      <c r="J23" s="39">
        <v>3283.61</v>
      </c>
      <c r="K23" s="39">
        <v>3286.74</v>
      </c>
      <c r="L23" s="39">
        <v>3280.46</v>
      </c>
      <c r="M23" s="39">
        <v>3289.23</v>
      </c>
      <c r="N23" s="39">
        <v>3270.73</v>
      </c>
      <c r="O23" s="39">
        <v>1314</v>
      </c>
      <c r="P23" s="39">
        <v>1431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5"/>
  <sheetViews>
    <sheetView zoomScale="115" zoomScaleNormal="115" workbookViewId="0">
      <pane xSplit="2" ySplit="6" topLeftCell="AP389" activePane="bottomRight" state="frozen"/>
      <selection pane="topRight" activeCell="C1" sqref="C1"/>
      <selection pane="bottomLeft" activeCell="A3" sqref="A3"/>
      <selection pane="bottomRight" activeCell="BE401" sqref="BE40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1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 x14ac:dyDescent="0.25">
      <c r="A330" s="90">
        <v>42986</v>
      </c>
      <c r="B330" s="41">
        <f t="shared" ref="B330:B40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ht="14.1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ht="14.1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ht="14.1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ht="14.1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ht="14.1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ht="14.1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4">IF(AVERAGE(N399)&lt;S399,"熊",IF(AVERAGE(N399)&gt;S399,"牛",""))</f>
        <v>熊</v>
      </c>
      <c r="U400" s="92">
        <f t="shared" ref="U400" si="4775">MAX(H400,O400)</f>
        <v>3307.18</v>
      </c>
      <c r="V400" s="92">
        <f t="shared" ref="V400" si="4776">MIN(I400,P400)</f>
        <v>3293.89</v>
      </c>
      <c r="W400" s="40">
        <f t="shared" ref="W400" si="4777">LN(U400/V400)</f>
        <v>4.0266253673059459E-3</v>
      </c>
      <c r="X400" s="92">
        <f t="shared" ref="X400" si="4778">IF(U400=H400,J400,Q400)</f>
        <v>1322</v>
      </c>
      <c r="Y400" s="92">
        <f t="shared" ref="Y400" si="4779">IF(V400=I400,K400,R400)</f>
        <v>1444</v>
      </c>
      <c r="Z400" s="93">
        <f t="shared" ref="Z400" si="4780">(U400-V400)/(C400)</f>
        <v>4.0300937929277653E-3</v>
      </c>
      <c r="AA400" s="93">
        <f t="shared" ref="AA400" si="4781">LN(C400/N399)</f>
        <v>-7.1842676728792871E-4</v>
      </c>
      <c r="AB400" s="93">
        <f t="shared" ref="AB400" si="4782">LN(N400/U400)</f>
        <v>-3.0647002292200787E-3</v>
      </c>
      <c r="AC400" s="93">
        <f t="shared" ref="AC400" si="4783">LN(N400/V400)</f>
        <v>9.61925138085775E-4</v>
      </c>
      <c r="AD400" s="93">
        <f t="shared" ref="AD400" si="4784">LN(U400/C400)</f>
        <v>2.8736391573320422E-3</v>
      </c>
      <c r="AE400" s="93">
        <f t="shared" ref="AE400" si="4785">LN(V400/C400)</f>
        <v>-1.1529862099738297E-3</v>
      </c>
      <c r="AF400" s="93">
        <f t="shared" ref="AF400" si="4786">LN(N400/C400)</f>
        <v>-1.9106107188800485E-4</v>
      </c>
      <c r="AG400" s="93">
        <f t="shared" ref="AG400" si="4787">LN(N400/N399)</f>
        <v>-9.0948783917591729E-4</v>
      </c>
      <c r="AH400" s="93">
        <f t="shared" ref="AH400" si="4788">LN(D400/C400)</f>
        <v>3.9413766222661965E-4</v>
      </c>
      <c r="AI400" s="93">
        <f t="shared" ref="AI400" si="4789">LN(E400/C400)</f>
        <v>9.9111189945744194E-4</v>
      </c>
      <c r="AJ400" s="93">
        <f t="shared" ref="AJ400" si="4790">LN(F400/C400)</f>
        <v>2.6984947717439555E-4</v>
      </c>
      <c r="AK400" s="93">
        <f t="shared" ref="AK400" si="4791">+LN(G400/C400)</f>
        <v>1.8541245938852838E-3</v>
      </c>
      <c r="AL400" s="93">
        <f t="shared" ref="AL400" si="4792">LN(H400/I400)</f>
        <v>2.9233453566146692E-3</v>
      </c>
      <c r="AM400" s="93">
        <f t="shared" ref="AM400" si="4793">LN(O400/P400)</f>
        <v>4.0266253673059459E-3</v>
      </c>
      <c r="AN400" s="93">
        <f t="shared" ref="AN400" si="4794">LN(L400/G400)</f>
        <v>1.029061920169735E-4</v>
      </c>
      <c r="AO400" s="40">
        <f t="shared" ref="AO400" si="4795">(C400-I400)/(H400-I400)</f>
        <v>0.15544041450777055</v>
      </c>
      <c r="AP400" s="40">
        <f t="shared" ref="AP400" si="4796">(N399-I400)/(H400-I400)</f>
        <v>0.40103626943003673</v>
      </c>
      <c r="AQ400" s="93">
        <f t="shared" ref="AQ400" si="4797">LN(M400/L400)</f>
        <v>-1.6344419325214931E-4</v>
      </c>
      <c r="AR400" s="93">
        <f t="shared" ref="AR400" si="4798">LN(N400/L400)</f>
        <v>-2.1480918577901583E-3</v>
      </c>
      <c r="AS400" s="93">
        <f t="shared" ref="AS400" si="4799">LN(N400/C400)</f>
        <v>-1.9106107188800485E-4</v>
      </c>
      <c r="AT400" s="28">
        <f t="shared" ref="AT400" si="4800">+(G400-I400)/(H400-I400)</f>
        <v>0.78963730569946311</v>
      </c>
      <c r="AU400" s="28">
        <f t="shared" ref="AU400" si="4801">+(N400-P400)/(O400-P400)</f>
        <v>0.23852520692250426</v>
      </c>
      <c r="AV400" s="40">
        <f t="shared" ref="AV400" si="4802">+(N400-V400)/(U400-V400)</f>
        <v>0.23852520692250426</v>
      </c>
      <c r="AW400" s="93">
        <f t="shared" ref="AW400" si="4803">LN(N400/C400)</f>
        <v>-1.9106107188800485E-4</v>
      </c>
      <c r="AX400" s="28">
        <f t="shared" ref="AX400" si="4804">(N400-L400)/(U400-V400)</f>
        <v>-0.53348382242288672</v>
      </c>
      <c r="AY400" s="93">
        <f t="shared" ref="AY400" si="4805">LN(G400/I400)</f>
        <v>2.3090919350786184E-3</v>
      </c>
      <c r="AZ400" s="93">
        <f t="shared" ref="AZ400" si="4806">LN(N400/P400)</f>
        <v>9.61925138085775E-4</v>
      </c>
      <c r="BA400" s="93">
        <f t="shared" ref="BA400" si="4807">AV399</f>
        <v>0.78265037143541438</v>
      </c>
      <c r="BB400" s="93">
        <f t="shared" ref="BB400" si="4808">AR399</f>
        <v>-9.7526411035102172E-4</v>
      </c>
      <c r="BC400" s="93">
        <f t="shared" ref="BC400" si="4809">AS399</f>
        <v>5.7558226000064897E-3</v>
      </c>
      <c r="BD400" s="39">
        <f>IF(AR399&lt;0,1,0)</f>
        <v>1</v>
      </c>
    </row>
    <row r="401" spans="1:57" ht="14.1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0">IF(AVERAGE(N400)&lt;S400,"熊",IF(AVERAGE(N400)&gt;S400,"牛",""))</f>
        <v>熊</v>
      </c>
      <c r="U401" s="92">
        <f t="shared" ref="U401" si="4811">MAX(H401,O401)</f>
        <v>3312.07</v>
      </c>
      <c r="V401" s="92">
        <f t="shared" ref="V401" si="4812">MIN(I401,P401)</f>
        <v>3270.73</v>
      </c>
      <c r="W401" s="40">
        <f t="shared" ref="W401" si="4813">LN(U401/V401)</f>
        <v>1.2560169980686882E-2</v>
      </c>
      <c r="X401" s="92">
        <f t="shared" ref="X401" si="4814">IF(U401=H401,J401,Q401)</f>
        <v>1000</v>
      </c>
      <c r="Y401" s="92">
        <f t="shared" ref="Y401" si="4815">IF(V401=I401,K401,R401)</f>
        <v>1431</v>
      </c>
      <c r="Z401" s="93">
        <f t="shared" ref="Z401" si="4816">(U401-V401)/(C401)</f>
        <v>1.2541676652883204E-2</v>
      </c>
      <c r="AA401" s="93">
        <f t="shared" ref="AA401" si="4817">LN(C401/N400)</f>
        <v>-2.5783867631964274E-4</v>
      </c>
      <c r="AB401" s="93">
        <f t="shared" ref="AB401" si="4818">LN(N401/U401)</f>
        <v>-9.5897151001325502E-3</v>
      </c>
      <c r="AC401" s="93">
        <f t="shared" ref="AC401" si="4819">LN(N401/V401)</f>
        <v>2.9704548805544492E-3</v>
      </c>
      <c r="AD401" s="93">
        <f t="shared" ref="AD401" si="4820">LN(U401/C401)</f>
        <v>4.8000479555336669E-3</v>
      </c>
      <c r="AE401" s="93">
        <f t="shared" ref="AE401" si="4821">LN(V401/C401)</f>
        <v>-7.7601220251533086E-3</v>
      </c>
      <c r="AF401" s="93">
        <f t="shared" ref="AF401" si="4822">LN(N401/C401)</f>
        <v>-4.7896671445989258E-3</v>
      </c>
      <c r="AG401" s="93">
        <f t="shared" ref="AG401" si="4823">LN(N401/N400)</f>
        <v>-5.0475058209185544E-3</v>
      </c>
      <c r="AH401" s="93">
        <f t="shared" ref="AH401" si="4824">LN(D401/C401)</f>
        <v>1.1218717634206253E-3</v>
      </c>
      <c r="AI401" s="93">
        <f t="shared" ref="AI401" si="4825">LN(E401/C401)</f>
        <v>2.2848633265282366E-3</v>
      </c>
      <c r="AJ401" s="93">
        <f t="shared" ref="AJ401" si="4826">LN(F401/C401)</f>
        <v>2.2394593445913308E-3</v>
      </c>
      <c r="AK401" s="93">
        <f t="shared" ref="AK401" si="4827">+LN(G401/C401)</f>
        <v>-3.842078473397759E-3</v>
      </c>
      <c r="AL401" s="93">
        <f t="shared" ref="AL401" si="4828">LN(H401/I401)</f>
        <v>8.7060832550499966E-3</v>
      </c>
      <c r="AM401" s="93">
        <f t="shared" ref="AM401" si="4829">LN(O401/P401)</f>
        <v>5.6402932471763785E-3</v>
      </c>
      <c r="AN401" s="93">
        <f t="shared" ref="AN401" si="4830">LN(L401/G401)</f>
        <v>1.2181788834909559E-5</v>
      </c>
      <c r="AO401" s="40">
        <f t="shared" ref="AO401" si="4831">(C401-I401)/(H401-I401)</f>
        <v>0.44757924068268523</v>
      </c>
      <c r="AP401" s="40">
        <f t="shared" ref="AP401" si="4832">(N400-I401)/(H401-I401)</f>
        <v>0.47718564959943577</v>
      </c>
      <c r="AQ401" s="93">
        <f t="shared" ref="AQ401" si="4833">LN(M401/L401)</f>
        <v>9.5276514547148897E-4</v>
      </c>
      <c r="AR401" s="93">
        <f t="shared" ref="AR401" si="4834">LN(N401/L401)</f>
        <v>-9.5977046003608798E-4</v>
      </c>
      <c r="AS401" s="93">
        <f t="shared" ref="AS401" si="4835">LN(N401/C401)</f>
        <v>-4.7896671445989258E-3</v>
      </c>
      <c r="AT401" s="28">
        <f t="shared" ref="AT401" si="4836">+(G401-I401)/(H401-I401)</f>
        <v>7.3145245559051242E-3</v>
      </c>
      <c r="AU401" s="28">
        <f t="shared" ref="AU401" si="4837">+(N401-P401)/(O401-P401)</f>
        <v>0.5259459459459469</v>
      </c>
      <c r="AV401" s="40">
        <f t="shared" ref="AV401" si="4838">+(N401-V401)/(U401-V401)</f>
        <v>0.23536526366715008</v>
      </c>
      <c r="AW401" s="93">
        <f t="shared" ref="AW401" si="4839">LN(N401/C401)</f>
        <v>-4.7896671445989258E-3</v>
      </c>
      <c r="AX401" s="28">
        <f t="shared" ref="AX401" si="4840">(N401-L401)/(U401-V401)</f>
        <v>-7.6197387518144172E-2</v>
      </c>
      <c r="AY401" s="93">
        <f t="shared" ref="AY401" si="4841">LN(G401/I401)</f>
        <v>6.3956826118576212E-5</v>
      </c>
      <c r="AZ401" s="93">
        <f t="shared" ref="AZ401" si="4842">LN(N401/P401)</f>
        <v>2.9704548805544492E-3</v>
      </c>
      <c r="BA401" s="93">
        <f t="shared" ref="BA401" si="4843">AV400</f>
        <v>0.23852520692250426</v>
      </c>
      <c r="BB401" s="93">
        <f t="shared" ref="BB401" si="4844">AR400</f>
        <v>-2.1480918577901583E-3</v>
      </c>
      <c r="BC401" s="93">
        <f t="shared" ref="BC401" si="4845">AS400</f>
        <v>-1.9106107188800485E-4</v>
      </c>
      <c r="BD401" s="39">
        <f>IF(AR400&lt;0,1,0)</f>
        <v>1</v>
      </c>
      <c r="BE401" t="s">
        <v>642</v>
      </c>
    </row>
    <row r="402" spans="1:57" x14ac:dyDescent="0.15">
      <c r="A402" s="90">
        <v>43095</v>
      </c>
      <c r="B402" s="41">
        <f t="shared" si="2744"/>
        <v>2</v>
      </c>
    </row>
    <row r="403" spans="1:57" x14ac:dyDescent="0.15">
      <c r="A403" s="90">
        <v>43096</v>
      </c>
      <c r="B403" s="41">
        <f t="shared" si="2744"/>
        <v>3</v>
      </c>
    </row>
    <row r="404" spans="1:57" x14ac:dyDescent="0.15">
      <c r="A404" s="90">
        <v>43097</v>
      </c>
      <c r="B404" s="41">
        <f t="shared" si="2744"/>
        <v>4</v>
      </c>
    </row>
    <row r="405" spans="1:57" x14ac:dyDescent="0.15">
      <c r="A405" s="90">
        <v>43098</v>
      </c>
      <c r="B405" s="41">
        <f t="shared" si="2744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6"/>
  <sheetViews>
    <sheetView zoomScale="115" zoomScaleNormal="115" workbookViewId="0">
      <pane xSplit="1" ySplit="1" topLeftCell="B334" activePane="bottomRight" state="frozen"/>
      <selection pane="topRight" activeCell="B1" sqref="B1"/>
      <selection pane="bottomLeft" activeCell="A2" sqref="A2"/>
      <selection pane="bottomRight" activeCell="E352" sqref="E35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2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 x14ac:dyDescent="0.25">
      <c r="A291" s="90">
        <v>43007</v>
      </c>
      <c r="B291" s="41">
        <f t="shared" ref="B291:B35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2" si="21">LN(L307/L306)</f>
        <v>2.1046376516050971E-3</v>
      </c>
    </row>
    <row r="308" spans="1:14" ht="14.1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2" si="22">LN(H344/H343)</f>
        <v>5.9509246834607457E-4</v>
      </c>
      <c r="J344">
        <v>6.6237849999999998</v>
      </c>
      <c r="K344" s="93">
        <f t="shared" ref="K344:K352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ht="14.1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ht="14.1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ht="14.1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4.1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4.1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" x14ac:dyDescent="0.15">
      <c r="A353" s="90">
        <v>43095</v>
      </c>
    </row>
    <row r="354" spans="1:1" x14ac:dyDescent="0.15">
      <c r="A354" s="90">
        <v>43096</v>
      </c>
    </row>
    <row r="355" spans="1:1" x14ac:dyDescent="0.15">
      <c r="A355" s="90">
        <v>43097</v>
      </c>
    </row>
    <row r="356" spans="1:1" x14ac:dyDescent="0.15">
      <c r="A356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3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G489" sqref="G489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ht="14.1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88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629</v>
      </c>
    </row>
    <row r="484" spans="1:15" ht="14.1" x14ac:dyDescent="0.25">
      <c r="A484" s="90">
        <v>43087</v>
      </c>
      <c r="B484">
        <v>14.56</v>
      </c>
      <c r="C484" s="93">
        <f t="shared" si="319"/>
        <v>2.7548209366392573E-3</v>
      </c>
      <c r="D484" s="26">
        <f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2">+K484/J484-1</f>
        <v>4.613942534879456E-3</v>
      </c>
      <c r="M484" s="92">
        <f t="shared" si="315"/>
        <v>1</v>
      </c>
      <c r="N484" s="50" t="s">
        <v>634</v>
      </c>
      <c r="O484">
        <v>0.32</v>
      </c>
    </row>
    <row r="485" spans="1:15" ht="14.1" x14ac:dyDescent="0.25">
      <c r="A485" s="90">
        <v>43088</v>
      </c>
      <c r="B485">
        <v>14.84</v>
      </c>
      <c r="C485" s="93">
        <f t="shared" si="319"/>
        <v>1.9230769230769162E-2</v>
      </c>
      <c r="D485" s="26">
        <f>+(F484-O485)*(1+L485)</f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3">+K485/J485-1</f>
        <v>1.6676099954812784E-2</v>
      </c>
      <c r="M485" s="92">
        <f t="shared" si="315"/>
        <v>2</v>
      </c>
    </row>
    <row r="486" spans="1:15" ht="14.1" x14ac:dyDescent="0.25">
      <c r="A486" s="90">
        <v>43089</v>
      </c>
      <c r="B486">
        <v>14.94</v>
      </c>
      <c r="C486" s="93">
        <f t="shared" si="319"/>
        <v>6.7385444743934819E-3</v>
      </c>
      <c r="D486" s="26">
        <f>+(F485-O486)*(1+L486)</f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4">+K486/J486-1</f>
        <v>2.5719555964114349E-3</v>
      </c>
      <c r="M486" s="92">
        <f t="shared" ref="M486" si="385">WEEKDAY(A486,2)</f>
        <v>3</v>
      </c>
    </row>
    <row r="487" spans="1:15" ht="14.1" x14ac:dyDescent="0.25">
      <c r="A487" s="90">
        <v>43090</v>
      </c>
      <c r="B487">
        <v>15.1</v>
      </c>
      <c r="C487" s="93">
        <f t="shared" si="319"/>
        <v>1.0709504685408211E-2</v>
      </c>
      <c r="D487" s="26">
        <f>+(F486-O487)*(1+L487)</f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6">+K487/J487-1</f>
        <v>1.0056413658808161E-2</v>
      </c>
      <c r="M487" s="92">
        <f t="shared" ref="M487" si="387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8">B488/(B487-O488)-1</f>
        <v>-7.9470198675496428E-3</v>
      </c>
      <c r="D488" s="26">
        <f>+(F487-O488)*(1+L488)</f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89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0">+K488/J488-1</f>
        <v>-4.2018191405220895E-3</v>
      </c>
      <c r="M488" s="92">
        <f t="shared" ref="M488" si="391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2">B489/(B488-O489)-1</f>
        <v>0</v>
      </c>
      <c r="D489" s="26">
        <f>+(F488-O489)*(1+L489)</f>
        <v>15.103167909465476</v>
      </c>
      <c r="E489" s="26">
        <f>(D489-O489)*(1-VLOOKUP(A489,FX!A:K,9,0))</f>
        <v>15.103167909465476</v>
      </c>
      <c r="G489" s="93">
        <f t="shared" ref="G489" si="393">+B489/D489-1</f>
        <v>-8.1551042936021112E-3</v>
      </c>
      <c r="H489" s="93">
        <f>(+B489/(D489*(1-VLOOKUP(A489,FX!A:K,9,0)))-1)</f>
        <v>-8.1551042936021112E-3</v>
      </c>
      <c r="J489" s="92">
        <v>13295.26</v>
      </c>
      <c r="K489">
        <v>13305.98</v>
      </c>
      <c r="L489" s="93">
        <f t="shared" ref="L489" si="394">+K489/J489-1</f>
        <v>8.0630239649304158E-4</v>
      </c>
      <c r="M489" s="92">
        <f t="shared" ref="M489" si="395">WEEKDAY(A489,2)</f>
        <v>1</v>
      </c>
    </row>
    <row r="490" spans="1:15" x14ac:dyDescent="0.15">
      <c r="A490" s="90">
        <v>43095</v>
      </c>
    </row>
    <row r="491" spans="1:15" x14ac:dyDescent="0.15">
      <c r="A491" s="90">
        <v>43096</v>
      </c>
    </row>
    <row r="492" spans="1:15" x14ac:dyDescent="0.15">
      <c r="A492" s="90">
        <v>43097</v>
      </c>
    </row>
    <row r="493" spans="1:15" x14ac:dyDescent="0.15">
      <c r="A493" s="90">
        <v>43098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2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A488" sqref="A488:A49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87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ht="14.1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</row>
    <row r="490" spans="1:15" x14ac:dyDescent="0.15">
      <c r="A490" s="90">
        <v>43096</v>
      </c>
    </row>
    <row r="491" spans="1:15" x14ac:dyDescent="0.15">
      <c r="A491" s="90">
        <v>43097</v>
      </c>
    </row>
    <row r="492" spans="1:15" x14ac:dyDescent="0.15">
      <c r="A492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3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B489" sqref="B48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89" sqref="A489:A49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3" x14ac:dyDescent="0.15">
      <c r="A490" s="90">
        <v>43095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99"/>
  <sheetViews>
    <sheetView zoomScale="115" zoomScaleNormal="115" workbookViewId="0">
      <pane xSplit="1" ySplit="2" topLeftCell="B467" activePane="bottomRight" state="frozen"/>
      <selection pane="topRight" activeCell="B1" sqref="B1"/>
      <selection pane="bottomLeft" activeCell="A3" sqref="A3"/>
      <selection pane="bottomRight" activeCell="A495" sqref="A495:A49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639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640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G495" s="42">
        <f t="shared" ref="G495" si="751">+B495/D495-1</f>
        <v>6.5674255691767769E-3</v>
      </c>
      <c r="H495" s="92"/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9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K495" sqref="K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9"/>
  <sheetViews>
    <sheetView zoomScale="115" zoomScaleNormal="115" workbookViewId="0">
      <pane xSplit="1" ySplit="2" topLeftCell="D479" activePane="bottomRight" state="frozen"/>
      <selection pane="topRight" activeCell="B1" sqref="B1"/>
      <selection pane="bottomLeft" activeCell="A3" sqref="A3"/>
      <selection pane="bottomRight" activeCell="H495" sqref="H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641</v>
      </c>
    </row>
    <row r="496" spans="1:14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0"/>
  <sheetViews>
    <sheetView zoomScale="115" zoomScaleNormal="115" workbookViewId="0">
      <pane xSplit="1" ySplit="2" topLeftCell="B480" activePane="bottomRight" state="frozen"/>
      <selection pane="topRight" activeCell="B1" sqref="B1"/>
      <selection pane="bottomLeft" activeCell="A3" sqref="A3"/>
      <selection pane="bottomRight" activeCell="M496" sqref="M4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4.1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4.1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4.1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4.1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4.1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4.1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4.1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4.1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4.1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" x14ac:dyDescent="0.15">
      <c r="A497" s="90">
        <v>43095</v>
      </c>
    </row>
    <row r="498" spans="1:1" x14ac:dyDescent="0.15">
      <c r="A498" s="90">
        <v>43096</v>
      </c>
    </row>
    <row r="499" spans="1:1" x14ac:dyDescent="0.15">
      <c r="A499" s="90">
        <v>43097</v>
      </c>
    </row>
    <row r="500" spans="1:1" x14ac:dyDescent="0.15">
      <c r="A500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2017-12-25T23:28:26Z</dcterms:modified>
</cp:coreProperties>
</file>