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97" i="20" l="1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390" i="10" l="1"/>
  <c r="M389" i="10"/>
  <c r="M388" i="1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<sst xmlns="http://schemas.openxmlformats.org/spreadsheetml/2006/main" count="516" uniqueCount="420">
  <si>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</si>
  <si>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</si>
  <si>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</si>
  <si>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</si>
  <si>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</si>
  <si>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</si>
  <si>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</si>
  <si>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</si>
  <si>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</si>
  <si>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</si>
  <si>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</si>
  <si>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</si>
  <si>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</si>
  <si>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</si>
  <si>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</si>
  <si>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</si>
  <si>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</si>
  <si>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</si>
  <si>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</si>
  <si>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</si>
  <si>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</si>
  <si>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</si>
  <si>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</si>
  <si>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</si>
  <si>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</si>
  <si>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</si>
  <si>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</si>
  <si>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</si>
  <si>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</si>
  <si>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</si>
  <si>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</si>
  <si>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</si>
  <si>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</si>
  <si>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</si>
  <si>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</si>
  <si>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</si>
  <si>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</si>
  <si>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</si>
  <si>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</si>
  <si>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</si>
  <si>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</si>
  <si>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</si>
  <si>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</si>
  <si>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</si>
  <si>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</si>
  <si>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</si>
  <si>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</si>
  <si>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</si>
  <si>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</si>
  <si>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</si>
  <si>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</si>
  <si>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</si>
  <si>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</si>
  <si>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</si>
  <si>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</si>
  <si>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</si>
  <si>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</si>
  <si>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</si>
  <si>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</si>
  <si>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</si>
  <si>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</si>
  <si>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</si>
  <si>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</si>
  <si>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</si>
  <si>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</si>
  <si>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</si>
  <si>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</si>
  <si>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</si>
  <si>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</si>
  <si>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</si>
  <si>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</si>
  <si>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</si>
  <si>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</si>
  <si>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</si>
  <si>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</si>
  <si>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</si>
  <si>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</si>
  <si>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</si>
  <si>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</si>
  <si>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</si>
  <si>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</si>
  <si>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</si>
  <si>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</si>
  <si>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</si>
  <si>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</si>
  <si>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</si>
  <si>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</si>
  <si>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</si>
  <si>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</si>
  <si>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</si>
  <si>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</si>
  <si>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</si>
  <si>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</si>
  <si>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</si>
  <si>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</si>
  <si>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</si>
  <si>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</si>
  <si>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</si>
  <si>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</si>
  <si>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</si>
  <si>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</si>
  <si>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</si>
  <si>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</si>
  <si>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</si>
  <si>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</si>
  <si>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</si>
  <si>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</si>
  <si>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</si>
  <si>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</si>
  <si>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</si>
  <si>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</si>
  <si>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</si>
  <si>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</si>
  <si>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</si>
  <si>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</si>
  <si>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</si>
  <si>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</si>
  <si>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</si>
  <si>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</si>
  <si>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</si>
  <si>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</si>
  <si>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</si>
  <si>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</si>
  <si>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</si>
  <si>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</si>
  <si>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</si>
  <si>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</si>
  <si>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</si>
  <si>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</si>
  <si>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</si>
  <si>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</si>
  <si>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</si>
  <si>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</si>
  <si>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</si>
  <si>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</si>
  <si>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</si>
  <si>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</si>
  <si>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</si>
  <si>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</si>
  <si>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</si>
  <si>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</si>
  <si>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</si>
  <si>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</si>
  <si>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</si>
  <si>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</si>
  <si>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</si>
  <si>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</si>
  <si>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</si>
  <si>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</si>
  <si>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</si>
  <si>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</si>
  <si>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</si>
  <si>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</si>
  <si>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</si>
  <si>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</si>
  <si>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</si>
  <si>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</si>
  <si>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</si>
  <si>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</si>
  <si>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</si>
  <si>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</si>
  <si>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</si>
  <si>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</si>
  <si>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</si>
  <si>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</si>
  <si>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</si>
  <si>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</si>
  <si>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</si>
  <si>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</si>
  <si>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</si>
  <si>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</si>
  <si>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</si>
  <si>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</si>
  <si>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</si>
  <si>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</si>
  <si>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</si>
  <si>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</si>
  <si>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</si>
  <si>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</si>
  <si>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</si>
  <si>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</si>
  <si>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</si>
  <si>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</si>
  <si>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</si>
  <si>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</si>
  <si>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</si>
  <si>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</si>
  <si>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</si>
  <si>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</si>
  <si>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</si>
  <si>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</si>
  <si>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</si>
  <si>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</si>
  <si>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</si>
  <si>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</si>
  <si>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</si>
  <si>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</si>
  <si>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</si>
  <si>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</si>
  <si>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</si>
  <si>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</si>
  <si>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</si>
  <si>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</si>
  <si>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</si>
  <si>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</si>
  <si>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</si>
  <si>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</si>
  <si>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</si>
  <si>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</si>
  <si>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</si>
  <si>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</si>
  <si>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</si>
  <si>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</si>
  <si>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</si>
  <si>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</si>
  <si>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</si>
  <si>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</si>
  <si>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</si>
  <si>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</si>
  <si>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</si>
  <si>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</si>
  <si>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</si>
  <si>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</si>
  <si>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</si>
  <si>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</si>
  <si>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</si>
  <si>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</si>
  <si>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</si>
  <si>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</si>
  <si>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</si>
  <si>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</si>
  <si>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</si>
  <si>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</si>
  <si>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</si>
  <si>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</si>
  <si>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</si>
  <si>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</si>
  <si>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</si>
  <si>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</si>
  <si>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</si>
  <si>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</si>
  <si>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</si>
  <si>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</si>
  <si>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</si>
  <si>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</si>
  <si>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</si>
  <si>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</si>
  <si>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</si>
  <si>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</si>
  <si>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</si>
  <si>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</si>
  <si>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</si>
  <si>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</si>
  <si>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</si>
  <si>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</si>
  <si>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</si>
  <si>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</si>
  <si>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</si>
  <si>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</si>
  <si>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</si>
  <si>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</si>
  <si>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</si>
  <si>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</si>
  <si>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</si>
  <si>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</si>
  <si>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</si>
  <si>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</si>
  <si>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</si>
  <si>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</si>
  <si>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</si>
  <si>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</si>
  <si>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</si>
  <si>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</si>
  <si>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</si>
  <si>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</si>
  <si>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</si>
  <si>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</si>
  <si>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</si>
  <si>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</si>
  <si>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</si>
  <si>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</si>
  <si>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</si>
  <si>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</si>
  <si>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</si>
  <si>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</si>
  <si>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</si>
  <si>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</si>
  <si>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</si>
  <si>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</si>
  <si>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</si>
  <si>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</si>
  <si>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</si>
  <si>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</si>
  <si>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</si>
  <si>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</si>
  <si>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</si>
  <si>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</si>
  <si>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</si>
  <si>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</si>
  <si>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</si>
  <si>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</si>
  <si>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</si>
  <si>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</si>
  <si>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</si>
  <si>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</si>
  <si>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</si>
  <si>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</si>
  <si>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</si>
  <si>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</si>
  <si>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</si>
  <si>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</si>
  <si>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</si>
  <si>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</si>
  <si>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</si>
  <si>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</si>
  <si>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</si>
  <si>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</si>
  <si>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</si>
  <si>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</si>
  <si>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</si>
  <si>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</si>
  <si>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</si>
  <si>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</si>
  <si>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</si>
  <si>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</si>
  <si>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</si>
  <si>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</si>
  <si>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</si>
  <si>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</si>
  <si>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</si>
  <si>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</si>
  <si>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</si>
  <si>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</si>
  <si>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</si>
  <si>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</si>
  <si>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</si>
  <si>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</si>
  <si>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</si>
  <si>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</si>
  <si>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</si>
  <si>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</si>
  <si>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</si>
  <si>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</si>
  <si>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</si>
  <si>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</si>
  <si>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</si>
  <si>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</si>
  <si>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</si>
  <si>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</si>
  <si>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</si>
  <si>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</si>
  <si>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</si>
  <si>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</si>
  <si>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</si>
  <si>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</si>
  <si>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</si>
  <si>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</si>
  <si>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</si>
  <si>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</si>
  <si>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</si>
  <si>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</si>
  <si>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</si>
  <si>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</si>
  <si>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</si>
  <si>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</si>
  <si>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</si>
  <si>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</si>
  <si>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</si>
  <si>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</si>
  <si>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</si>
  <si>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</si>
  <si>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</si>
  <si>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</si>
  <si>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</si>
  <si>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</si>
  <si>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</si>
  <si>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</si>
  <si>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</si>
  <si>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</si>
  <si>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</si>
  <si>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</si>
  <si>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</si>
  <si>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</si>
  <si>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</si>
  <si>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</si>
  <si>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</si>
  <si>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</si>
  <si>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</si>
  <si>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</si>
  <si>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</si>
  <si>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</si>
  <si>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</si>
  <si>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</si>
  <si>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</si>
  <si>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</si>
  <si>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</si>
  <si>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</si>
  <si>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</si>
  <si>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</si>
  <si>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</si>
  <si>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</si>
  <si>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</si>
  <si>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</si>
  <si>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</si>
  <si>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</si>
  <si>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</si>
  <si>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</si>
  <si>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</si>
  <si>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</si>
  <si>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</si>
  <si>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</si>
  <si>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</si>
  <si>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</si>
  <si>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</si>
  <si>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</si>
  <si>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</si>
  <si>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</si>
  <si>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</si>
  <si>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FTSEA50 2</t>
  </si>
  <si>
    <t>rmb continue to test new highs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</si>
</sst>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17" sqref="F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42941</v>
      </c>
    </row>
    <row r="2" spans="1:14" x14ac:dyDescent="0.15">
      <c r="A2" t="s">
        <v>390</v>
      </c>
      <c r="B2" s="39">
        <v>6.7465999999999999</v>
      </c>
      <c r="C2" s="1">
        <v>42941</v>
      </c>
      <c r="D2" s="41">
        <v>13</v>
      </c>
    </row>
    <row r="3" spans="1:14" x14ac:dyDescent="0.15">
      <c r="A3" t="s">
        <v>391</v>
      </c>
      <c r="B3" s="39">
        <v>6.7488049999999999</v>
      </c>
      <c r="C3" s="1">
        <v>42941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6.7586599999999999</v>
      </c>
      <c r="C4" s="1">
        <v>42942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3719.5590000000002</v>
      </c>
      <c r="C5" s="41">
        <v>3743.4686000000002</v>
      </c>
      <c r="D5" s="25">
        <v>-6.4000000000000003E-3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3243.6894000000002</v>
      </c>
      <c r="C6" s="41">
        <v>3250.5989</v>
      </c>
      <c r="D6" s="25">
        <v>-2.0999999999999999E-3</v>
      </c>
      <c r="J6" s="75"/>
      <c r="K6" s="76"/>
      <c r="L6" s="77"/>
      <c r="M6" s="78"/>
    </row>
    <row r="7" spans="1:14" x14ac:dyDescent="0.15">
      <c r="A7" t="s">
        <v>350</v>
      </c>
      <c r="B7">
        <v>1688.0940000000001</v>
      </c>
      <c r="C7" s="39">
        <v>1686.4380000000001</v>
      </c>
      <c r="D7" s="25">
        <v>1E-3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10353.212</v>
      </c>
      <c r="C8" s="39">
        <v>10404.223</v>
      </c>
      <c r="D8" s="25">
        <v>-4.8999999999999998E-3</v>
      </c>
      <c r="J8" s="83"/>
      <c r="K8" s="84"/>
      <c r="L8" s="85"/>
      <c r="M8" s="86"/>
    </row>
    <row r="9" spans="1:14" x14ac:dyDescent="0.15">
      <c r="A9" t="s">
        <v>352</v>
      </c>
      <c r="B9">
        <v>6153.5983999999999</v>
      </c>
      <c r="C9" s="39">
        <v>6167.1282000000001</v>
      </c>
      <c r="D9" s="25">
        <v>-2.2000000000000001E-3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13.18</v>
      </c>
      <c r="C10" s="39">
        <v>13.442</v>
      </c>
      <c r="D10" s="1">
        <v>42941</v>
      </c>
    </row>
    <row r="11" spans="1:14" x14ac:dyDescent="0.15">
      <c r="A11" t="s">
        <v>354</v>
      </c>
      <c r="B11">
        <v>13.72</v>
      </c>
      <c r="C11" s="39">
        <v>13.722200000000001</v>
      </c>
      <c r="D11" s="1">
        <v>42941</v>
      </c>
    </row>
    <row r="12" spans="1:14" x14ac:dyDescent="0.15">
      <c r="A12" t="s">
        <v>355</v>
      </c>
      <c r="B12">
        <v>7.22</v>
      </c>
      <c r="C12" s="1">
        <v>7.2249999999999996</v>
      </c>
      <c r="D12" s="1">
        <v>42941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44.15</v>
      </c>
      <c r="C13" s="39">
        <v>44.033999999999999</v>
      </c>
      <c r="D13" s="1">
        <v>42941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42.1</v>
      </c>
      <c r="C14" s="39">
        <v>42.16</v>
      </c>
      <c r="D14" s="1">
        <v>42940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30.58</v>
      </c>
      <c r="C15">
        <v>30.785</v>
      </c>
      <c r="D15" s="1">
        <v>42940</v>
      </c>
    </row>
    <row r="16" spans="1:14" x14ac:dyDescent="0.15">
      <c r="A16" t="s">
        <v>359</v>
      </c>
      <c r="B16">
        <v>27.96</v>
      </c>
      <c r="C16">
        <v>28.087199999999999</v>
      </c>
      <c r="D16" s="1">
        <v>42940</v>
      </c>
    </row>
    <row r="17" spans="1:16" x14ac:dyDescent="0.15">
      <c r="A17" t="s">
        <v>360</v>
      </c>
      <c r="B17">
        <v>33.299999999999997</v>
      </c>
      <c r="C17" s="1">
        <v>33.398800000000001</v>
      </c>
      <c r="D17" s="1">
        <v>42940</v>
      </c>
    </row>
    <row r="18" spans="1:16" x14ac:dyDescent="0.15">
      <c r="A18" t="s">
        <v>361</v>
      </c>
      <c r="B18">
        <v>11859.93</v>
      </c>
      <c r="C18" s="1"/>
      <c r="D18" s="1"/>
    </row>
    <row r="19" spans="1:16" x14ac:dyDescent="0.15">
      <c r="A19" t="s">
        <v>418</v>
      </c>
      <c r="B19">
        <v>11859.93</v>
      </c>
      <c r="D19" s="1"/>
    </row>
    <row r="20" spans="1:16" x14ac:dyDescent="0.15">
      <c r="A20" t="s">
        <v>362</v>
      </c>
      <c r="B20">
        <v>18544.259999999998</v>
      </c>
      <c r="C20" s="1"/>
      <c r="D20" s="41"/>
    </row>
    <row r="21" spans="1:16" x14ac:dyDescent="0.15">
      <c r="A21" t="s">
        <v>400</v>
      </c>
      <c r="B21">
        <v>6.7484999999999999</v>
      </c>
      <c r="C21" s="1">
        <v>42942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3249.1376</v>
      </c>
      <c r="B23" s="39">
        <v>3249.866</v>
      </c>
      <c r="C23" s="39">
        <v>3254.1714999999999</v>
      </c>
      <c r="D23" s="39">
        <v>3255.5032000000001</v>
      </c>
      <c r="E23">
        <v>3246.0351999999998</v>
      </c>
      <c r="F23">
        <v>3261.6453999999999</v>
      </c>
      <c r="G23">
        <v>3238.2046</v>
      </c>
      <c r="H23">
        <v>1020</v>
      </c>
      <c r="I23">
        <v>1102</v>
      </c>
      <c r="J23">
        <v>3246.0351999999998</v>
      </c>
      <c r="K23">
        <v>3243.8105999999998</v>
      </c>
      <c r="L23">
        <v>3243.7656999999999</v>
      </c>
      <c r="M23">
        <v>3252.3525</v>
      </c>
      <c r="N23">
        <v>3233.3908000000001</v>
      </c>
      <c r="O23">
        <v>1337</v>
      </c>
      <c r="P23">
        <v>1424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6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N243" sqref="N24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3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3" si="15">LN(C220/C219)</f>
        <v>5.8655326653686257E-5</v>
      </c>
      <c r="H220">
        <v>6.8302350000000001</v>
      </c>
      <c r="I220" s="25">
        <f t="shared" ref="I220:I243" si="16">LN(H220/H219)</f>
        <v>1.1859738836099735E-4</v>
      </c>
      <c r="J220">
        <v>6.8346549999999997</v>
      </c>
      <c r="K220" s="25">
        <f t="shared" ref="K220:K243" si="17">LN(J220/J219)</f>
        <v>6.0958008553464011E-4</v>
      </c>
      <c r="L220">
        <v>6.837275</v>
      </c>
      <c r="M220" s="25">
        <f t="shared" ref="M220:M243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419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</row>
    <row r="245" spans="1:14" x14ac:dyDescent="0.15">
      <c r="A245" s="1">
        <v>42943</v>
      </c>
    </row>
    <row r="246" spans="1:14" x14ac:dyDescent="0.15">
      <c r="A246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83" activePane="bottomRight" state="frozen"/>
      <selection pane="topRight" activeCell="C1" sqref="C1"/>
      <selection pane="bottomLeft" activeCell="A3" sqref="A3"/>
      <selection pane="bottomRight" activeCell="J297" sqref="J29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7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:BJ295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si="2444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7">IF(AVERAGE(N290)&lt;S290,"熊",IF(AVERAGE(N290)&gt;S290,"牛",""))</f>
        <v>牛</v>
      </c>
      <c r="U291">
        <f t="shared" ref="U291" si="2488">MAX(H291,O291)</f>
        <v>3230.3539999999998</v>
      </c>
      <c r="V291">
        <f t="shared" ref="V291" si="2489">MIN(I291,P291)</f>
        <v>3139.5034999999998</v>
      </c>
      <c r="W291" s="40">
        <f t="shared" ref="W291" si="2490">LN(U291/V291)</f>
        <v>2.852706235380786E-2</v>
      </c>
      <c r="X291">
        <f t="shared" ref="X291" si="2491">IF(U291=H291,J291,Q291)</f>
        <v>934</v>
      </c>
      <c r="Y291">
        <f t="shared" ref="Y291" si="2492">IF(V291=I291,K291,R291)</f>
        <v>946</v>
      </c>
      <c r="Z291" s="25">
        <f t="shared" ref="Z291" si="2493">(U291-V291)/(C291)</f>
        <v>2.8216268917296942E-2</v>
      </c>
      <c r="AA291" s="25">
        <f t="shared" ref="AA291" si="2494">LN(C291/N290)</f>
        <v>-7.8207397756268238E-4</v>
      </c>
      <c r="AB291" s="25">
        <f t="shared" ref="AB291" si="2495">LN(N291/U291)</f>
        <v>-1.6812365170752963E-2</v>
      </c>
      <c r="AC291" s="25">
        <f t="shared" ref="AC291" si="2496">LN(N291/V291)</f>
        <v>1.1714697183054755E-2</v>
      </c>
      <c r="AD291" s="25">
        <f t="shared" ref="AD291" si="2497">LN(U291/C291)</f>
        <v>3.2751539032777098E-3</v>
      </c>
      <c r="AE291" s="25">
        <f t="shared" ref="AE291" si="2498">LN(V291/C291)</f>
        <v>-2.5251908450530148E-2</v>
      </c>
      <c r="AF291" s="25">
        <f t="shared" ref="AF291" si="2499">LN(N291/C291)</f>
        <v>-1.3537211267475388E-2</v>
      </c>
      <c r="AG291" s="25">
        <f t="shared" ref="AG291" si="2500">LN(N291/N290)</f>
        <v>-1.4319285245038E-2</v>
      </c>
      <c r="AH291" s="25">
        <f t="shared" ref="AH291" si="2501">LN(D291/C291)</f>
        <v>7.2782571646518295E-4</v>
      </c>
      <c r="AI291" s="25">
        <f t="shared" ref="AI291" si="2502">LN(E291/C291)</f>
        <v>2.5679844905130435E-3</v>
      </c>
      <c r="AJ291" s="25">
        <f t="shared" ref="AJ291" si="2503">LN(F291/C291)</f>
        <v>-4.383760007988808E-3</v>
      </c>
      <c r="AK291" s="25">
        <f t="shared" ref="AK291" si="2504">+LN(G291/C291)</f>
        <v>-3.2389330280494123E-4</v>
      </c>
      <c r="AL291" s="25">
        <f t="shared" ref="AL291" si="2505">LN(H291/I291)</f>
        <v>2.852706235380786E-2</v>
      </c>
      <c r="AM291" s="25">
        <f t="shared" ref="AM291" si="2506">LN(O291/P291)</f>
        <v>1.7387449304159745E-2</v>
      </c>
      <c r="AN291" s="25">
        <f t="shared" ref="AN291" si="2507">LN(L291/G291)</f>
        <v>0</v>
      </c>
      <c r="AO291" s="40">
        <f t="shared" ref="AO291" si="2508">(C291-I291)/(H291-I291)</f>
        <v>0.88373646815372786</v>
      </c>
      <c r="AP291" s="40">
        <f t="shared" ref="AP291" si="2509">(N290-I291)/(H291-I291)</f>
        <v>0.91146443883082906</v>
      </c>
      <c r="AQ291" s="25">
        <f t="shared" ref="AQ291" si="2510">LN(M291/L291)</f>
        <v>-3.0896937093894193E-3</v>
      </c>
      <c r="AR291" s="25">
        <f t="shared" ref="AR291" si="2511">LN(N291/L291)</f>
        <v>-1.3213317964670382E-2</v>
      </c>
      <c r="AS291" s="25">
        <f t="shared" ref="AS291" si="2512">LN(N291/C291)</f>
        <v>-1.3537211267475388E-2</v>
      </c>
      <c r="AT291" s="28">
        <f t="shared" ref="AT291" si="2513">+(G291-I291)/(H291-I291)</f>
        <v>0.87225937116471886</v>
      </c>
      <c r="AU291" s="28">
        <f t="shared" ref="AU291" si="2514">+(N291-P291)/(O291-P291)</f>
        <v>0.23176111850001341</v>
      </c>
      <c r="AV291" s="40">
        <f t="shared" ref="AV291" si="2515">+(N291-V291)/(U291-V291)</f>
        <v>0.4072030423608014</v>
      </c>
      <c r="AW291" s="25">
        <f t="shared" ref="AW291" si="2516">LN(N291/C291)</f>
        <v>-1.3537211267475388E-2</v>
      </c>
      <c r="AX291" s="28">
        <f t="shared" ref="AX291" si="2517">(N291-L291)/(U291-V291)</f>
        <v>-0.4650563288039174</v>
      </c>
      <c r="AY291" s="25">
        <f t="shared" ref="AY291" si="2518">LN(G291/I291)</f>
        <v>2.4928015147725264E-2</v>
      </c>
      <c r="AZ291" s="25">
        <f t="shared" ref="AZ291" si="2519">LN(N291/P291)</f>
        <v>4.0567323583584267E-3</v>
      </c>
      <c r="BA291" s="25">
        <f t="shared" ref="BA291" si="2520">AV290</f>
        <v>0.9747224058532884</v>
      </c>
      <c r="BB291" s="25">
        <f t="shared" ref="BB291" si="2521">AR290</f>
        <v>3.0618990751176568E-3</v>
      </c>
      <c r="BC291" s="25">
        <f t="shared" ref="BC291" si="2522">AS290</f>
        <v>3.1950146834804731E-3</v>
      </c>
      <c r="BD291" s="39">
        <f t="shared" ref="BD291" si="2523">IF(AR290&lt;0,1,0)</f>
        <v>0</v>
      </c>
      <c r="BE291" t="str">
        <f t="shared" ref="BE291" si="2524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5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6">IF(B291=3,IF(AV290&lt;0.85,IF(AND(K291&gt;942,AT291&gt;0.9),0.25,1)*IF(AR290&lt;-0.004,1,0.5),0),"")</f>
        <v/>
      </c>
      <c r="BH291" t="str">
        <f t="shared" ref="BH291" si="2527">IF(B291=4,IF(AV290&lt;0.6,IF(AQ291&gt;=0,IF(K291&lt;1018,2,1),0),IF(AV290&gt;0.85,IF(AQ291&lt;=0,-0.5,0),0)),"")</f>
        <v/>
      </c>
      <c r="BI291" t="str">
        <f t="shared" ref="BI291" si="2528">IF(B291=5,IF(AV290&lt;0.4,IF(AQ291&gt; -0.004,1,0),IF(AV290&lt;0.95,IF(AND(AO291&lt;0.85,AT291&lt;0.95,AQ291&gt;0,K291&lt;1115),0.5,0),0)),"")</f>
        <v/>
      </c>
      <c r="BJ291" s="25" t="str">
        <f t="shared" si="2444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9">IF(AVERAGE(N291)&lt;S291,"熊",IF(AVERAGE(N291)&gt;S291,"牛",""))</f>
        <v>熊</v>
      </c>
      <c r="U292">
        <f t="shared" ref="U292" si="2530">MAX(H292,O292)</f>
        <v>3187.0985999999998</v>
      </c>
      <c r="V292">
        <f t="shared" ref="V292" si="2531">MIN(I292,P292)</f>
        <v>3150.2905999999998</v>
      </c>
      <c r="W292" s="40">
        <f t="shared" ref="W292" si="2532">LN(U292/V292)</f>
        <v>1.1616270592345683E-2</v>
      </c>
      <c r="X292">
        <f t="shared" ref="X292" si="2533">IF(U292=H292,J292,Q292)</f>
        <v>1500</v>
      </c>
      <c r="Y292">
        <f t="shared" ref="Y292" si="2534">IF(V292=I292,K292,R292)</f>
        <v>1313</v>
      </c>
      <c r="Z292" s="25">
        <f t="shared" ref="Z292" si="2535">(U292-V292)/(C292)</f>
        <v>1.1649089963901365E-2</v>
      </c>
      <c r="AA292" s="25">
        <f t="shared" ref="AA292" si="2536">LN(C292/N291)</f>
        <v>-5.2922130025152697E-3</v>
      </c>
      <c r="AB292" s="25">
        <f t="shared" ref="AB292" si="2537">LN(N292/U292)</f>
        <v>-5.2400128269932151E-5</v>
      </c>
      <c r="AC292" s="25">
        <f t="shared" ref="AC292" si="2538">LN(N292/V292)</f>
        <v>1.1563870464075832E-2</v>
      </c>
      <c r="AD292" s="25">
        <f t="shared" ref="AD292" si="2539">LN(U292/C292)</f>
        <v>8.6238225638587407E-3</v>
      </c>
      <c r="AE292" s="25">
        <f t="shared" ref="AE292" si="2540">LN(V292/C292)</f>
        <v>-2.9924480284869281E-3</v>
      </c>
      <c r="AF292" s="25">
        <f t="shared" ref="AF292" si="2541">LN(N292/C292)</f>
        <v>8.5714224355887582E-3</v>
      </c>
      <c r="AG292" s="25">
        <f t="shared" ref="AG292" si="2542">LN(N292/N291)</f>
        <v>3.2792094330737118E-3</v>
      </c>
      <c r="AH292" s="25">
        <f t="shared" ref="AH292" si="2543">LN(D292/C292)</f>
        <v>2.6309052891767284E-3</v>
      </c>
      <c r="AI292" s="25">
        <f t="shared" ref="AI292" si="2544">LN(E292/C292)</f>
        <v>2.7789346587264825E-3</v>
      </c>
      <c r="AJ292" s="25">
        <f t="shared" ref="AJ292" si="2545">LN(F292/C292)</f>
        <v>2.7216192764961482E-3</v>
      </c>
      <c r="AK292" s="25">
        <f t="shared" ref="AK292" si="2546">+LN(G292/C292)</f>
        <v>-9.4128221305879868E-4</v>
      </c>
      <c r="AL292" s="25">
        <f t="shared" ref="AL292" si="2547">LN(H292/I292)</f>
        <v>7.7017708388177133E-3</v>
      </c>
      <c r="AM292" s="25">
        <f t="shared" ref="AM292" si="2548">LN(O292/P292)</f>
        <v>1.1616270592345683E-2</v>
      </c>
      <c r="AN292" s="25">
        <f t="shared" ref="AN292" si="2549">LN(L292/G292)</f>
        <v>0</v>
      </c>
      <c r="AO292" s="40">
        <f t="shared" ref="AO292" si="2550">(C292-I292)/(H292-I292)</f>
        <v>0.13188497250518802</v>
      </c>
      <c r="AP292" s="40">
        <f t="shared" ref="AP292" si="2551">(N291-I292)/(H292-I292)</f>
        <v>0.81889889610973665</v>
      </c>
      <c r="AQ292" s="25">
        <f t="shared" ref="AQ292" si="2552">LN(M292/L292)</f>
        <v>-5.5667506729107177E-4</v>
      </c>
      <c r="AR292" s="25">
        <f t="shared" ref="AR292" si="2553">LN(N292/L292)</f>
        <v>9.5127046486477435E-3</v>
      </c>
      <c r="AS292" s="25">
        <f t="shared" ref="AS292" si="2554">LN(N292/C292)</f>
        <v>8.5714224355887582E-3</v>
      </c>
      <c r="AT292" s="28">
        <f t="shared" ref="AT292" si="2555">+(G292-I292)/(H292-I292)</f>
        <v>1.0071871696325355E-2</v>
      </c>
      <c r="AU292" s="28">
        <f t="shared" ref="AU292" si="2556">+(N292-P292)/(O292-P292)</f>
        <v>0.99546294283851566</v>
      </c>
      <c r="AV292" s="40">
        <f t="shared" ref="AV292" si="2557">+(N292-V292)/(U292-V292)</f>
        <v>0.99546294283851566</v>
      </c>
      <c r="AW292" s="25">
        <f t="shared" ref="AW292" si="2558">LN(N292/C292)</f>
        <v>8.5714224355887582E-3</v>
      </c>
      <c r="AX292" s="28">
        <f t="shared" ref="AX292" si="2559">(N292-L292)/(U292-V292)</f>
        <v>0.81972940665072491</v>
      </c>
      <c r="AY292" s="25">
        <f t="shared" ref="AY292" si="2560">LN(G292/I292)</f>
        <v>7.7867702306280289E-5</v>
      </c>
      <c r="AZ292" s="25">
        <f t="shared" ref="AZ292" si="2561">LN(N292/P292)</f>
        <v>1.1563870464075832E-2</v>
      </c>
      <c r="BA292" s="25">
        <f t="shared" ref="BA292" si="2562">AV291</f>
        <v>0.4072030423608014</v>
      </c>
      <c r="BB292" s="25">
        <f t="shared" ref="BB292" si="2563">AR291</f>
        <v>-1.3213317964670382E-2</v>
      </c>
      <c r="BC292" s="25">
        <f t="shared" ref="BC292" si="2564">AS291</f>
        <v>-1.3537211267475388E-2</v>
      </c>
      <c r="BD292" s="39">
        <f t="shared" ref="BD292" si="2565">IF(AR291&lt;0,1,0)</f>
        <v>1</v>
      </c>
      <c r="BE292">
        <f t="shared" ref="BE292" si="2566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7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8">IF(B292=3,IF(AV291&lt;0.85,IF(AND(K292&gt;942,AT292&gt;0.9),0.25,1)*IF(AR291&lt;-0.004,1,0.5),0),"")</f>
        <v/>
      </c>
      <c r="BH292" t="str">
        <f t="shared" ref="BH292" si="2569">IF(B292=4,IF(AV291&lt;0.6,IF(AQ292&gt;=0,IF(K292&lt;1018,2,1),0),IF(AV291&gt;0.85,IF(AQ292&lt;=0,-0.5,0),0)),"")</f>
        <v/>
      </c>
      <c r="BI292" t="str">
        <f t="shared" ref="BI292" si="2570">IF(B292=5,IF(AV291&lt;0.4,IF(AQ292&gt; -0.004,1,0),IF(AV291&lt;0.95,IF(AND(AO292&lt;0.85,AT292&lt;0.95,AQ292&gt;0,K292&lt;1115),0.5,0),0)),"")</f>
        <v/>
      </c>
      <c r="BJ292" s="25" t="str">
        <f t="shared" si="2444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71">IF(AVERAGE(N292)&lt;S292,"熊",IF(AVERAGE(N292)&gt;S292,"牛",""))</f>
        <v>熊</v>
      </c>
      <c r="U293">
        <f t="shared" ref="U293" si="2572">MAX(H293,O293)</f>
        <v>3232.8863999999999</v>
      </c>
      <c r="V293">
        <f t="shared" ref="V293" si="2573">MIN(I293,P293)</f>
        <v>3179.9058</v>
      </c>
      <c r="W293" s="40">
        <f t="shared" ref="W293" si="2574">LN(U293/V293)</f>
        <v>1.6523786771081544E-2</v>
      </c>
      <c r="X293">
        <f t="shared" ref="X293" si="2575">IF(U293=H293,J293,Q293)</f>
        <v>1500</v>
      </c>
      <c r="Y293">
        <f t="shared" ref="Y293" si="2576">IF(V293=I293,K293,R293)</f>
        <v>930</v>
      </c>
      <c r="Z293" s="25">
        <f t="shared" ref="Z293" si="2577">(U293-V293)/(C293)</f>
        <v>1.665322657325706E-2</v>
      </c>
      <c r="AA293" s="25">
        <f t="shared" ref="AA293" si="2578">LN(C293/N292)</f>
        <v>-1.7367500421851365E-3</v>
      </c>
      <c r="AB293" s="25">
        <f t="shared" ref="AB293" si="2579">LN(N293/U293)</f>
        <v>-6.0936443737148885E-6</v>
      </c>
      <c r="AC293" s="25">
        <f t="shared" ref="AC293" si="2580">LN(N293/V293)</f>
        <v>1.651769312670797E-2</v>
      </c>
      <c r="AD293" s="25">
        <f t="shared" ref="AD293" si="2581">LN(U293/C293)</f>
        <v>1.6053537510347965E-2</v>
      </c>
      <c r="AE293" s="25">
        <f t="shared" ref="AE293" si="2582">LN(V293/C293)</f>
        <v>-4.7024926073368855E-4</v>
      </c>
      <c r="AF293" s="25">
        <f t="shared" ref="AF293" si="2583">LN(N293/C293)</f>
        <v>1.6047443865974207E-2</v>
      </c>
      <c r="AG293" s="25">
        <f t="shared" ref="AG293" si="2584">LN(N293/N292)</f>
        <v>1.4310693823789127E-2</v>
      </c>
      <c r="AH293" s="25">
        <f t="shared" ref="AH293" si="2585">LN(D293/C293)</f>
        <v>2.7198148958705414E-4</v>
      </c>
      <c r="AI293" s="25">
        <f t="shared" ref="AI293" si="2586">LN(E293/C293)</f>
        <v>1.3623700859733904E-3</v>
      </c>
      <c r="AJ293" s="25">
        <f t="shared" ref="AJ293" si="2587">LN(F293/C293)</f>
        <v>1.8648587995729177E-3</v>
      </c>
      <c r="AK293" s="25">
        <f t="shared" ref="AK293" si="2588">+LN(G293/C293)</f>
        <v>9.9098985741034439E-3</v>
      </c>
      <c r="AL293" s="25">
        <f t="shared" ref="AL293" si="2589">LN(H293/I293)</f>
        <v>1.1436486547213732E-2</v>
      </c>
      <c r="AM293" s="25">
        <f t="shared" ref="AM293" si="2590">LN(O293/P293)</f>
        <v>7.3989526917937198E-3</v>
      </c>
      <c r="AN293" s="25">
        <f t="shared" ref="AN293" si="2591">LN(L293/G293)</f>
        <v>0</v>
      </c>
      <c r="AO293" s="40">
        <f t="shared" ref="AO293" si="2592">(C293-I293)/(H293-I293)</f>
        <v>4.0893270668775933E-2</v>
      </c>
      <c r="AP293" s="40">
        <f t="shared" ref="AP293" si="2593">(N292-I293)/(H293-I293)</f>
        <v>0.19208928332198469</v>
      </c>
      <c r="AQ293" s="25">
        <f t="shared" ref="AQ293" si="2594">LN(M293/L293)</f>
        <v>1.4234737951196847E-3</v>
      </c>
      <c r="AR293" s="25">
        <f t="shared" ref="AR293" si="2595">LN(N293/L293)</f>
        <v>6.1375452918707848E-3</v>
      </c>
      <c r="AS293" s="25">
        <f t="shared" ref="AS293" si="2596">LN(N293/C293)</f>
        <v>1.6047443865974207E-2</v>
      </c>
      <c r="AT293" s="28">
        <f t="shared" ref="AT293" si="2597">+(G293-I293)/(H293-I293)</f>
        <v>0.90715420347389131</v>
      </c>
      <c r="AU293" s="28">
        <f t="shared" ref="AU293" si="2598">+(N293-P293)/(O293-P293)</f>
        <v>0.99917336992326067</v>
      </c>
      <c r="AV293" s="40">
        <f t="shared" ref="AV293" si="2599">+(N293-V293)/(U293-V293)</f>
        <v>0.9996281657814402</v>
      </c>
      <c r="AW293" s="25">
        <f t="shared" ref="AW293" si="2600">LN(N293/C293)</f>
        <v>1.6047443865974207E-2</v>
      </c>
      <c r="AX293" s="28">
        <f t="shared" ref="AX293" si="2601">(N293-L293)/(U293-V293)</f>
        <v>0.37336496755416515</v>
      </c>
      <c r="AY293" s="25">
        <f t="shared" ref="AY293" si="2602">LN(G293/I293)</f>
        <v>1.0380147834837157E-2</v>
      </c>
      <c r="AZ293" s="25">
        <f t="shared" ref="AZ293" si="2603">LN(N293/P293)</f>
        <v>7.392859047419975E-3</v>
      </c>
      <c r="BA293" s="25">
        <f t="shared" ref="BA293" si="2604">AV292</f>
        <v>0.99546294283851566</v>
      </c>
      <c r="BB293" s="25">
        <f t="shared" ref="BB293" si="2605">AR292</f>
        <v>9.5127046486477435E-3</v>
      </c>
      <c r="BC293" s="25">
        <f t="shared" ref="BC293" si="2606">AS292</f>
        <v>8.5714224355887582E-3</v>
      </c>
      <c r="BD293" s="39">
        <f t="shared" ref="BD293" si="2607">IF(AR292&lt;0,1,0)</f>
        <v>0</v>
      </c>
      <c r="BE293" t="str">
        <f t="shared" ref="BE293" si="2608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9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10">IF(B293=3,IF(AV292&lt;0.85,IF(AND(K293&gt;942,AT293&gt;0.9),0.25,1)*IF(AR292&lt;-0.004,1,0.5),0),"")</f>
        <v>0</v>
      </c>
      <c r="BH293" t="str">
        <f t="shared" ref="BH293" si="2611">IF(B293=4,IF(AV292&lt;0.6,IF(AQ293&gt;=0,IF(K293&lt;1018,2,1),0),IF(AV292&gt;0.85,IF(AQ293&lt;=0,-0.5,0),0)),"")</f>
        <v/>
      </c>
      <c r="BI293" t="str">
        <f t="shared" ref="BI293" si="2612">IF(B293=5,IF(AV292&lt;0.4,IF(AQ293&gt; -0.004,1,0),IF(AV292&lt;0.95,IF(AND(AO293&lt;0.85,AT293&lt;0.95,AQ293&gt;0,K293&lt;1115),0.5,0),0)),"")</f>
        <v/>
      </c>
      <c r="BJ293" s="25" t="str">
        <f t="shared" si="2444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3">IF(AVERAGE(N293)&lt;S293,"熊",IF(AVERAGE(N293)&gt;S293,"牛",""))</f>
        <v>牛</v>
      </c>
      <c r="U294">
        <f t="shared" ref="U294" si="2614">MAX(H294,O294)</f>
        <v>3246.2359999999999</v>
      </c>
      <c r="V294">
        <f t="shared" ref="V294" si="2615">MIN(I294,P294)</f>
        <v>3225.4328</v>
      </c>
      <c r="W294" s="40">
        <f t="shared" ref="W294" si="2616">LN(U294/V294)</f>
        <v>6.4290285231569429E-3</v>
      </c>
      <c r="X294">
        <f t="shared" ref="X294" si="2617">IF(U294=H294,J294,Q294)</f>
        <v>1344</v>
      </c>
      <c r="Y294">
        <f t="shared" ref="Y294" si="2618">IF(V294=I294,K294,R294)</f>
        <v>930</v>
      </c>
      <c r="Z294" s="25">
        <f t="shared" ref="Z294" si="2619">(U294-V294)/(C294)</f>
        <v>6.4455968720859335E-3</v>
      </c>
      <c r="AA294" s="25">
        <f t="shared" ref="AA294" si="2620">LN(C294/N293)</f>
        <v>-1.6596880122913124E-3</v>
      </c>
      <c r="AB294" s="25">
        <f t="shared" ref="AB294" si="2621">LN(N294/U294)</f>
        <v>-2.7792969026082279E-4</v>
      </c>
      <c r="AC294" s="25">
        <f t="shared" ref="AC294" si="2622">LN(N294/V294)</f>
        <v>6.1510988328961997E-3</v>
      </c>
      <c r="AD294" s="25">
        <f t="shared" ref="AD294" si="2623">LN(U294/C294)</f>
        <v>5.7865924908243709E-3</v>
      </c>
      <c r="AE294" s="25">
        <f t="shared" ref="AE294" si="2624">LN(V294/C294)</f>
        <v>-6.4243603233257751E-4</v>
      </c>
      <c r="AF294" s="25">
        <f t="shared" ref="AF294" si="2625">LN(N294/C294)</f>
        <v>5.508662800563743E-3</v>
      </c>
      <c r="AG294" s="25">
        <f t="shared" ref="AG294" si="2626">LN(N294/N293)</f>
        <v>3.8489747882723482E-3</v>
      </c>
      <c r="AH294" s="25">
        <f t="shared" ref="AH294" si="2627">LN(D294/C294)</f>
        <v>7.5045290084884396E-4</v>
      </c>
      <c r="AI294" s="25">
        <f t="shared" ref="AI294" si="2628">LN(E294/C294)</f>
        <v>1.6181450715854894E-3</v>
      </c>
      <c r="AJ294" s="25">
        <f t="shared" ref="AJ294" si="2629">LN(F294/C294)</f>
        <v>1.9977827465504595E-3</v>
      </c>
      <c r="AK294" s="25">
        <f t="shared" ref="AK294" si="2630">+LN(G294/C294)</f>
        <v>2.8089046997821221E-3</v>
      </c>
      <c r="AL294" s="25">
        <f t="shared" ref="AL294" si="2631">LN(H294/I294)</f>
        <v>4.6017380007513427E-3</v>
      </c>
      <c r="AM294" s="25">
        <f t="shared" ref="AM294" si="2632">LN(O294/P294)</f>
        <v>3.472745697724532E-3</v>
      </c>
      <c r="AN294" s="25">
        <f t="shared" ref="AN294" si="2633">LN(L294/G294)</f>
        <v>0</v>
      </c>
      <c r="AO294" s="40">
        <f t="shared" ref="AO294" si="2634">(C294-I294)/(H294-I294)</f>
        <v>0.1393310389330982</v>
      </c>
      <c r="AP294" s="40">
        <f t="shared" ref="AP294" si="2635">(N293-I294)/(H294-I294)</f>
        <v>0.49969751559475106</v>
      </c>
      <c r="AQ294" s="25">
        <f t="shared" ref="AQ294" si="2636">LN(M294/L294)</f>
        <v>2.9143767205913867E-4</v>
      </c>
      <c r="AR294" s="25">
        <f t="shared" ref="AR294" si="2637">LN(N294/L294)</f>
        <v>2.6997581007814206E-3</v>
      </c>
      <c r="AS294" s="25">
        <f t="shared" ref="AS294" si="2638">LN(N294/C294)</f>
        <v>5.508662800563743E-3</v>
      </c>
      <c r="AT294" s="28">
        <f t="shared" ref="AT294" si="2639">+(G294-I294)/(H294-I294)</f>
        <v>0.74957652183265144</v>
      </c>
      <c r="AU294" s="28">
        <f t="shared" ref="AU294" si="2640">+(N294-P294)/(O294-P294)</f>
        <v>0.91984040946171119</v>
      </c>
      <c r="AV294" s="40">
        <f t="shared" ref="AV294" si="2641">+(N294-V294)/(U294-V294)</f>
        <v>0.95663647900324</v>
      </c>
      <c r="AW294" s="25">
        <f t="shared" ref="AW294" si="2642">LN(N294/C294)</f>
        <v>5.508662800563743E-3</v>
      </c>
      <c r="AX294" s="28">
        <f t="shared" ref="AX294" si="2643">(N294-L294)/(U294-V294)</f>
        <v>0.42059875403784613</v>
      </c>
      <c r="AY294" s="25">
        <f t="shared" ref="AY294" si="2644">LN(G294/I294)</f>
        <v>3.4513407321148121E-3</v>
      </c>
      <c r="AZ294" s="25">
        <f t="shared" ref="AZ294" si="2645">LN(N294/P294)</f>
        <v>3.1948160074637454E-3</v>
      </c>
      <c r="BA294" s="25">
        <f t="shared" ref="BA294" si="2646">AV293</f>
        <v>0.9996281657814402</v>
      </c>
      <c r="BB294" s="25">
        <f t="shared" ref="BB294" si="2647">AR293</f>
        <v>6.1375452918707848E-3</v>
      </c>
      <c r="BC294" s="25">
        <f t="shared" ref="BC294" si="2648">AS293</f>
        <v>1.6047443865974207E-2</v>
      </c>
      <c r="BD294" s="39">
        <f t="shared" ref="BD294" si="2649">IF(AR293&lt;0,1,0)</f>
        <v>0</v>
      </c>
      <c r="BE294" t="str">
        <f t="shared" ref="BE294" si="2650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51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2">IF(B294=3,IF(AV293&lt;0.85,IF(AND(K294&gt;942,AT294&gt;0.9),0.25,1)*IF(AR293&lt;-0.004,1,0.5),0),"")</f>
        <v/>
      </c>
      <c r="BH294">
        <f t="shared" ref="BH294" si="2653">IF(B294=4,IF(AV293&lt;0.6,IF(AQ294&gt;=0,IF(K294&lt;1018,2,1),0),IF(AV293&gt;0.85,IF(AQ294&lt;=0,-0.5,0),0)),"")</f>
        <v>0</v>
      </c>
      <c r="BI294" t="str">
        <f t="shared" ref="BI294" si="2654">IF(B294=5,IF(AV293&lt;0.4,IF(AQ294&gt; -0.004,1,0),IF(AV293&lt;0.95,IF(AND(AO294&lt;0.85,AT294&lt;0.95,AQ294&gt;0,K294&lt;1115),0.5,0),0)),"")</f>
        <v/>
      </c>
      <c r="BJ294" s="25" t="str">
        <f t="shared" si="2444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5">IF(AVERAGE(N294)&lt;S294,"熊",IF(AVERAGE(N294)&gt;S294,"牛",""))</f>
        <v>牛</v>
      </c>
      <c r="U295">
        <f t="shared" ref="U295" si="2656">MAX(H295,O295)</f>
        <v>3247.7121999999999</v>
      </c>
      <c r="V295">
        <f t="shared" ref="V295" si="2657">MIN(I295,P295)</f>
        <v>3232.0722999999998</v>
      </c>
      <c r="W295" s="40">
        <f t="shared" ref="W295" si="2658">LN(U295/V295)</f>
        <v>4.8272995409452983E-3</v>
      </c>
      <c r="X295">
        <f t="shared" ref="X295" si="2659">IF(U295=H295,J295,Q295)</f>
        <v>1420</v>
      </c>
      <c r="Y295">
        <f t="shared" ref="Y295" si="2660">IF(V295=I295,K295,R295)</f>
        <v>1452</v>
      </c>
      <c r="Z295" s="25">
        <f t="shared" ref="Z295" si="2661">(U295-V295)/(C295)</f>
        <v>4.8322182238759778E-3</v>
      </c>
      <c r="AA295" s="25">
        <f t="shared" ref="AA295" si="2662">LN(C295/N294)</f>
        <v>-2.6985222306774594E-3</v>
      </c>
      <c r="AB295" s="25">
        <f t="shared" ref="AB295" si="2663">LN(N295/U295)</f>
        <v>-2.9461294995499505E-3</v>
      </c>
      <c r="AC295" s="25">
        <f t="shared" ref="AC295" si="2664">LN(N295/V295)</f>
        <v>1.8811700413955332E-3</v>
      </c>
      <c r="AD295" s="25">
        <f t="shared" ref="AD295" si="2665">LN(U295/C295)</f>
        <v>3.431090602973693E-3</v>
      </c>
      <c r="AE295" s="25">
        <f t="shared" ref="AE295" si="2666">LN(V295/C295)</f>
        <v>-1.3962089379716853E-3</v>
      </c>
      <c r="AF295" s="25">
        <f t="shared" ref="AF295" si="2667">LN(N295/C295)</f>
        <v>4.8496110342383911E-4</v>
      </c>
      <c r="AG295" s="25">
        <f t="shared" ref="AG295" si="2668">LN(N295/N294)</f>
        <v>-2.2135611272536336E-3</v>
      </c>
      <c r="AH295" s="25">
        <f t="shared" ref="AH295" si="2669">LN(D295/C295)</f>
        <v>-9.8750835994001674E-5</v>
      </c>
      <c r="AI295" s="25">
        <f t="shared" ref="AI295" si="2670">LN(E295/C295)</f>
        <v>-1.0828059073564615E-3</v>
      </c>
      <c r="AJ295" s="25">
        <f t="shared" ref="AJ295" si="2671">LN(F295/C295)</f>
        <v>-3.7342584245926645E-4</v>
      </c>
      <c r="AK295" s="25">
        <f t="shared" ref="AK295" si="2672">+LN(G295/C295)</f>
        <v>4.8261408740917752E-4</v>
      </c>
      <c r="AL295" s="25">
        <f t="shared" ref="AL295" si="2673">LN(H295/I295)</f>
        <v>4.4988583505037099E-3</v>
      </c>
      <c r="AM295" s="25">
        <f t="shared" ref="AM295" si="2674">LN(O295/P295)</f>
        <v>4.8272995409452983E-3</v>
      </c>
      <c r="AN295" s="25">
        <f t="shared" ref="AN295" si="2675">LN(L295/G295)</f>
        <v>0</v>
      </c>
      <c r="AO295" s="40">
        <f t="shared" ref="AO295" si="2676">(C295-I295)/(H295-I295)</f>
        <v>0.29451641233943249</v>
      </c>
      <c r="AP295" s="40">
        <f t="shared" ref="AP295" si="2677">(N294-I295)/(H295-I295)</f>
        <v>0.89459600395213446</v>
      </c>
      <c r="AQ295" s="25">
        <f t="shared" ref="AQ295" si="2678">LN(M295/L295)</f>
        <v>3.2615153385565288E-4</v>
      </c>
      <c r="AR295" s="25">
        <f t="shared" ref="AR295" si="2679">LN(N295/L295)</f>
        <v>2.3470160146447454E-6</v>
      </c>
      <c r="AS295" s="25">
        <f t="shared" ref="AS295" si="2680">LN(N295/C295)</f>
        <v>4.8496110342383911E-4</v>
      </c>
      <c r="AT295" s="28">
        <f t="shared" ref="AT295" si="2681">+(G295-I295)/(H295-I295)</f>
        <v>0.40171808101877821</v>
      </c>
      <c r="AU295" s="28">
        <f t="shared" ref="AU295" si="2682">+(N295-P295)/(O295-P295)</f>
        <v>0.38912013503924203</v>
      </c>
      <c r="AV295" s="40">
        <f t="shared" ref="AV295" si="2683">+(N295-V295)/(U295-V295)</f>
        <v>0.38912013503924203</v>
      </c>
      <c r="AW295" s="25">
        <f t="shared" ref="AW295" si="2684">LN(N295/C295)</f>
        <v>4.8496110342383911E-4</v>
      </c>
      <c r="AX295" s="28">
        <f t="shared" ref="AX295" si="2685">(N295-L295)/(U295-V295)</f>
        <v>4.8593661084221591E-4</v>
      </c>
      <c r="AY295" s="25">
        <f t="shared" ref="AY295" si="2686">LN(G295/I295)</f>
        <v>1.8097056731231375E-3</v>
      </c>
      <c r="AZ295" s="25">
        <f t="shared" ref="AZ295" si="2687">LN(N295/P295)</f>
        <v>1.8811700413955332E-3</v>
      </c>
      <c r="BA295" s="25">
        <f t="shared" ref="BA295" si="2688">AV294</f>
        <v>0.95663647900324</v>
      </c>
      <c r="BB295" s="25">
        <f t="shared" ref="BB295" si="2689">AR294</f>
        <v>2.6997581007814206E-3</v>
      </c>
      <c r="BC295" s="25">
        <f t="shared" ref="BC295" si="2690">AS294</f>
        <v>5.508662800563743E-3</v>
      </c>
      <c r="BD295" s="39">
        <f t="shared" ref="BD295" si="2691">IF(AR294&lt;0,1,0)</f>
        <v>0</v>
      </c>
      <c r="BE295" t="str">
        <f t="shared" ref="BE295" si="2692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3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4">IF(B295=3,IF(AV294&lt;0.85,IF(AND(K295&gt;942,AT295&gt;0.9),0.25,1)*IF(AR294&lt;-0.004,1,0.5),0),"")</f>
        <v/>
      </c>
      <c r="BH295" t="str">
        <f t="shared" ref="BH295" si="2695">IF(B295=4,IF(AV294&lt;0.6,IF(AQ295&gt;=0,IF(K295&lt;1018,2,1),0),IF(AV294&gt;0.85,IF(AQ295&lt;=0,-0.5,0),0)),"")</f>
        <v/>
      </c>
      <c r="BI295">
        <f t="shared" ref="BI295" si="2696">IF(B295=5,IF(AV294&lt;0.4,IF(AQ295&gt; -0.004,1,0),IF(AV294&lt;0.95,IF(AND(AO295&lt;0.85,AT295&lt;0.95,AQ295&gt;0,K295&lt;1115),0.5,0),0)),"")</f>
        <v>0</v>
      </c>
      <c r="BJ295" s="25" t="str">
        <f t="shared" si="2444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7">IF(AVERAGE(N295)&lt;S295,"熊",IF(AVERAGE(N295)&gt;S295,"牛",""))</f>
        <v>牛</v>
      </c>
      <c r="U296">
        <f t="shared" ref="U296" si="2698">MAX(H296,O296)</f>
        <v>3261.1046000000001</v>
      </c>
      <c r="V296">
        <f t="shared" ref="V296" si="2699">MIN(I296,P296)</f>
        <v>3230.1</v>
      </c>
      <c r="W296" s="40">
        <f t="shared" ref="W296" si="2700">LN(U296/V296)</f>
        <v>9.5528758354039931E-3</v>
      </c>
      <c r="X296">
        <f t="shared" ref="X296" si="2701">IF(U296=H296,J296,Q296)</f>
        <v>1426</v>
      </c>
      <c r="Y296">
        <f t="shared" ref="Y296" si="2702">IF(V296=I296,K296,R296)</f>
        <v>936</v>
      </c>
      <c r="Z296" s="25">
        <f t="shared" ref="Z296" si="2703">(U296-V296)/(C296)</f>
        <v>9.5962734841685618E-3</v>
      </c>
      <c r="AA296" s="25">
        <f t="shared" ref="AA296" si="2704">LN(C296/N295)</f>
        <v>-2.2439443063744942E-3</v>
      </c>
      <c r="AB296" s="25">
        <f t="shared" ref="AB296" si="2705">LN(N296/U296)</f>
        <v>-3.259725901813359E-3</v>
      </c>
      <c r="AC296" s="25">
        <f t="shared" ref="AC296" si="2706">LN(N296/V296)</f>
        <v>6.2931499335906619E-3</v>
      </c>
      <c r="AD296" s="25">
        <f t="shared" ref="AD296" si="2707">LN(U296/C296)</f>
        <v>9.3052361498789475E-3</v>
      </c>
      <c r="AE296" s="25">
        <f t="shared" ref="AE296" si="2708">LN(V296/C296)</f>
        <v>-2.476396855250173E-4</v>
      </c>
      <c r="AF296" s="25">
        <f t="shared" ref="AF296" si="2709">LN(N296/C296)</f>
        <v>6.0455102480656484E-3</v>
      </c>
      <c r="AG296" s="25">
        <f t="shared" ref="AG296" si="2710">LN(N296/N295)</f>
        <v>3.8015659416912205E-3</v>
      </c>
      <c r="AH296" s="25">
        <f t="shared" ref="AH296" si="2711">LN(D296/C296)</f>
        <v>5.0437617010031161E-4</v>
      </c>
      <c r="AI296" s="25">
        <f t="shared" ref="AI296" si="2712">LN(E296/C296)</f>
        <v>-6.8094800369332986E-5</v>
      </c>
      <c r="AJ296" s="25">
        <f t="shared" ref="AJ296" si="2713">LN(F296/C296)</f>
        <v>2.4421546366533162E-3</v>
      </c>
      <c r="AK296" s="25">
        <f t="shared" ref="AK296" si="2714">+LN(G296/C296)</f>
        <v>4.0248215287856963E-3</v>
      </c>
      <c r="AL296" s="25">
        <f t="shared" ref="AL296" si="2715">LN(H296/I296)</f>
        <v>8.1429732734744353E-3</v>
      </c>
      <c r="AM296" s="25">
        <f t="shared" ref="AM296" si="2716">LN(O296/P296)</f>
        <v>5.3299853533593537E-3</v>
      </c>
      <c r="AN296" s="25">
        <f t="shared" ref="AN296" si="2717">LN(L296/G296)</f>
        <v>-4.9570732265979259E-5</v>
      </c>
      <c r="AO296" s="40">
        <f t="shared" ref="AO296" si="2718">(C296-I296)/(H296-I296)</f>
        <v>3.0291556228707783E-2</v>
      </c>
      <c r="AP296" s="40">
        <f t="shared" ref="AP296" si="2719">(N295-I296)/(H296-I296)</f>
        <v>0.30511548655812576</v>
      </c>
      <c r="AQ296" s="25">
        <f t="shared" ref="AQ296" si="2720">LN(M296/L296)</f>
        <v>1.4053389843821696E-3</v>
      </c>
      <c r="AR296" s="25">
        <f t="shared" ref="AR296" si="2721">LN(N296/L296)</f>
        <v>2.0702594515459661E-3</v>
      </c>
      <c r="AS296" s="25">
        <f t="shared" ref="AS296" si="2722">LN(N296/C296)</f>
        <v>6.0455102480656484E-3</v>
      </c>
      <c r="AT296" s="28">
        <f t="shared" ref="AT296" si="2723">+(G296-I296)/(H296-I296)</f>
        <v>0.52366527830366394</v>
      </c>
      <c r="AU296" s="28">
        <f t="shared" ref="AU296" si="2724">+(N296-P296)/(O296-P296)</f>
        <v>0.3877845333825396</v>
      </c>
      <c r="AV296" s="40">
        <f t="shared" ref="AV296" si="2725">+(N296-V296)/(U296-V296)</f>
        <v>0.65769595479379794</v>
      </c>
      <c r="AW296" s="25">
        <f t="shared" ref="AW296" si="2726">LN(N296/C296)</f>
        <v>6.0455102480656484E-3</v>
      </c>
      <c r="AX296" s="28">
        <f t="shared" ref="AX296" si="2727">(N296-L296)/(U296-V296)</f>
        <v>0.21681943969603243</v>
      </c>
      <c r="AY296" s="25">
        <f t="shared" ref="AY296" si="2728">LN(G296/I296)</f>
        <v>4.272461214310617E-3</v>
      </c>
      <c r="AZ296" s="25">
        <f t="shared" ref="AZ296" si="2729">LN(N296/P296)</f>
        <v>2.0702594515459661E-3</v>
      </c>
      <c r="BA296" s="25">
        <f t="shared" ref="BA296" si="2730">AV295</f>
        <v>0.38912013503924203</v>
      </c>
      <c r="BB296" s="25">
        <f t="shared" ref="BB296" si="2731">AR295</f>
        <v>2.3470160146447454E-6</v>
      </c>
      <c r="BC296" s="25">
        <f t="shared" ref="BC296" si="2732">AS295</f>
        <v>4.8496110342383911E-4</v>
      </c>
      <c r="BD296" s="39">
        <f t="shared" ref="BD296" si="2733">IF(AR295&lt;0,1,0)</f>
        <v>0</v>
      </c>
      <c r="BE296" t="str">
        <f t="shared" ref="BE296" si="2734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5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6">IF(B296=3,IF(AV295&lt;0.85,IF(AND(K296&gt;942,AT296&gt;0.9),0.25,1)*IF(AR295&lt;-0.004,1,0.5),0),"")</f>
        <v/>
      </c>
      <c r="BH296" t="str">
        <f t="shared" ref="BH296" si="2737">IF(B296=4,IF(AV295&lt;0.6,IF(AQ296&gt;=0,IF(K296&lt;1018,2,1),0),IF(AV295&gt;0.85,IF(AQ296&lt;=0,-0.5,0),0)),"")</f>
        <v/>
      </c>
      <c r="BI296" t="str">
        <f t="shared" ref="BI296" si="2738">IF(B296=5,IF(AV295&lt;0.4,IF(AQ296&gt; -0.004,1,0),IF(AV295&lt;0.95,IF(AND(AO296&lt;0.85,AT296&lt;0.95,AQ296&gt;0,K296&lt;1115),0.5,0),0)),"")</f>
        <v/>
      </c>
      <c r="BJ296" s="25" t="str">
        <f t="shared" ref="BJ296" si="2739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40">IF(AVERAGE(N296)&lt;S296,"熊",IF(AVERAGE(N296)&gt;S296,"牛",""))</f>
        <v>牛</v>
      </c>
      <c r="U297">
        <f t="shared" ref="U297" si="2741">MAX(H297,O297)</f>
        <v>3261.6453999999999</v>
      </c>
      <c r="V297">
        <f t="shared" ref="V297" si="2742">MIN(I297,P297)</f>
        <v>3233.3908000000001</v>
      </c>
      <c r="W297" s="40">
        <f t="shared" ref="W297" si="2743">LN(U297/V297)</f>
        <v>8.7004220955559496E-3</v>
      </c>
      <c r="X297">
        <f t="shared" ref="X297" si="2744">IF(U297=H297,J297,Q297)</f>
        <v>1020</v>
      </c>
      <c r="Y297">
        <f t="shared" ref="Y297" si="2745">IF(V297=I297,K297,R297)</f>
        <v>1424</v>
      </c>
      <c r="Z297" s="25">
        <f t="shared" ref="Z297" si="2746">(U297-V297)/(C297)</f>
        <v>8.6960306020895366E-3</v>
      </c>
      <c r="AA297" s="25">
        <f t="shared" ref="AA297" si="2747">LN(C297/N296)</f>
        <v>-4.1663915830346789E-4</v>
      </c>
      <c r="AB297" s="25">
        <f t="shared" ref="AB297" si="2748">LN(N297/U297)</f>
        <v>-5.4968839772984966E-3</v>
      </c>
      <c r="AC297" s="25">
        <f t="shared" ref="AC297" si="2749">LN(N297/V297)</f>
        <v>3.2035381182574812E-3</v>
      </c>
      <c r="AD297" s="25">
        <f t="shared" ref="AD297" si="2750">LN(U297/C297)</f>
        <v>3.8421846917872232E-3</v>
      </c>
      <c r="AE297" s="25">
        <f t="shared" ref="AE297" si="2751">LN(V297/C297)</f>
        <v>-4.8582374037687056E-3</v>
      </c>
      <c r="AF297" s="25">
        <f t="shared" ref="AF297" si="2752">LN(N297/C297)</f>
        <v>-1.6546992855112142E-3</v>
      </c>
      <c r="AG297" s="25">
        <f t="shared" ref="AG297" si="2753">LN(N297/N296)</f>
        <v>-2.0713384438147773E-3</v>
      </c>
      <c r="AH297" s="25">
        <f t="shared" ref="AH297" si="2754">LN(D297/C297)</f>
        <v>2.2415743947261924E-4</v>
      </c>
      <c r="AI297" s="25">
        <f t="shared" ref="AI297" si="2755">LN(E297/C297)</f>
        <v>1.5481044889484891E-3</v>
      </c>
      <c r="AJ297" s="25">
        <f t="shared" ref="AJ297" si="2756">LN(F297/C297)</f>
        <v>1.9572493632930609E-3</v>
      </c>
      <c r="AK297" s="25">
        <f t="shared" ref="AK297" si="2757">+LN(G297/C297)</f>
        <v>-9.5529413349388108E-4</v>
      </c>
      <c r="AL297" s="25">
        <f t="shared" ref="AL297" si="2758">LN(H297/I297)</f>
        <v>7.2127515629357344E-3</v>
      </c>
      <c r="AM297" s="25">
        <f t="shared" ref="AM297" si="2759">LN(O297/P297)</f>
        <v>5.8472107660546332E-3</v>
      </c>
      <c r="AN297" s="25">
        <f t="shared" ref="AN297" si="2760">LN(L297/G297)</f>
        <v>0</v>
      </c>
      <c r="AO297" s="40">
        <f t="shared" ref="AO297" si="2761">(C297-I297)/(H297-I297)</f>
        <v>0.46640899627999305</v>
      </c>
      <c r="AP297" s="40">
        <f t="shared" ref="AP297" si="2762">(N296-I297)/(H297-I297)</f>
        <v>0.52417152998190697</v>
      </c>
      <c r="AQ297" s="25">
        <f t="shared" ref="AQ297" si="2763">LN(M297/L297)</f>
        <v>-6.8556331095863962E-4</v>
      </c>
      <c r="AR297" s="25">
        <f t="shared" ref="AR297" si="2764">LN(N297/L297)</f>
        <v>-6.9940515201747137E-4</v>
      </c>
      <c r="AS297" s="25">
        <f t="shared" ref="AS297" si="2765">LN(N297/C297)</f>
        <v>-1.6546992855112142E-3</v>
      </c>
      <c r="AT297" s="28">
        <f t="shared" ref="AT297" si="2766">+(G297-I297)/(H297-I297)</f>
        <v>0.33405856455410332</v>
      </c>
      <c r="AU297" s="28">
        <f t="shared" ref="AU297" si="2767">+(N297-P297)/(O297-P297)</f>
        <v>0.54715030825294608</v>
      </c>
      <c r="AV297" s="40">
        <f t="shared" ref="AV297" si="2768">+(N297-V297)/(U297-V297)</f>
        <v>0.36719330657662425</v>
      </c>
      <c r="AW297" s="25">
        <f t="shared" ref="AW297" si="2769">LN(N297/C297)</f>
        <v>-1.6546992855112142E-3</v>
      </c>
      <c r="AX297" s="28">
        <f t="shared" ref="AX297" si="2770">(N297-L297)/(U297-V297)</f>
        <v>-8.032320400925512E-2</v>
      </c>
      <c r="AY297" s="25">
        <f t="shared" ref="AY297" si="2771">LN(G297/I297)</f>
        <v>2.4152727376545295E-3</v>
      </c>
      <c r="AZ297" s="25">
        <f t="shared" ref="AZ297" si="2772">LN(N297/P297)</f>
        <v>3.2035381182574812E-3</v>
      </c>
      <c r="BA297" s="25">
        <f t="shared" ref="BA297" si="2773">AV296</f>
        <v>0.65769595479379794</v>
      </c>
      <c r="BB297" s="25">
        <f t="shared" ref="BB297" si="2774">AR296</f>
        <v>2.0702594515459661E-3</v>
      </c>
      <c r="BC297" s="25">
        <f t="shared" ref="BC297" si="2775">AS296</f>
        <v>6.0455102480656484E-3</v>
      </c>
      <c r="BD297" s="39">
        <f t="shared" ref="BD297" si="2776">IF(AR296&lt;0,1,0)</f>
        <v>0</v>
      </c>
      <c r="BE297">
        <f t="shared" ref="BE297" si="2777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8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9">IF(B297=3,IF(AV296&lt;0.85,IF(AND(K297&gt;942,AT297&gt;0.9),0.25,1)*IF(AR296&lt;-0.004,1,0.5),0),"")</f>
        <v/>
      </c>
      <c r="BH297" t="str">
        <f t="shared" ref="BH297" si="2780">IF(B297=4,IF(AV296&lt;0.6,IF(AQ297&gt;=0,IF(K297&lt;1018,2,1),0),IF(AV296&gt;0.85,IF(AQ297&lt;=0,-0.5,0),0)),"")</f>
        <v/>
      </c>
      <c r="BI297" t="str">
        <f t="shared" ref="BI297" si="2781">IF(B297=5,IF(AV296&lt;0.4,IF(AQ297&gt; -0.004,1,0),IF(AV296&lt;0.95,IF(AND(AO297&lt;0.85,AT297&lt;0.95,AQ297&gt;0,K297&lt;1115),0.5,0),0)),"")</f>
        <v/>
      </c>
      <c r="BJ297" s="25">
        <f t="shared" ref="BJ297" si="2782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F298" s="39"/>
    </row>
    <row r="299" spans="1:62" x14ac:dyDescent="0.15">
      <c r="A299" s="1">
        <v>42943</v>
      </c>
      <c r="B299" s="41">
        <f t="shared" si="248"/>
        <v>4</v>
      </c>
      <c r="F299" s="39"/>
    </row>
    <row r="300" spans="1:62" x14ac:dyDescent="0.15">
      <c r="A300" s="1">
        <v>42944</v>
      </c>
      <c r="B300" s="41">
        <f t="shared" si="248"/>
        <v>5</v>
      </c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3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D380" sqref="D380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80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3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>+B379/F379-1</f>
        <v>-2.4462564862861358E-2</v>
      </c>
      <c r="J379">
        <v>11808.53</v>
      </c>
      <c r="K379">
        <v>11891.96</v>
      </c>
      <c r="L379" s="25">
        <f t="shared" ref="L379" si="373">+K379/J379-1</f>
        <v>7.0652316588091235E-3</v>
      </c>
      <c r="M379">
        <f t="shared" ref="M379" si="374">WEEKDAY(A379,2)</f>
        <v>1</v>
      </c>
    </row>
    <row r="380" spans="1:13" x14ac:dyDescent="0.15">
      <c r="A380" s="1">
        <v>42941</v>
      </c>
      <c r="B380">
        <v>13.18</v>
      </c>
      <c r="C380" s="25">
        <f t="shared" ref="C380" si="375">B380/B379-1</f>
        <v>1.5197568389058169E-3</v>
      </c>
      <c r="D380" s="26">
        <f t="shared" ref="D380" si="376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7">+B380/D380-1</f>
        <v>-2.0341356525056864E-2</v>
      </c>
      <c r="H380" s="25">
        <f>(+B380/(D380*(1-VLOOKUP(A380,FX!A:K,9,0)))-1)</f>
        <v>-2.14539276605199E-2</v>
      </c>
      <c r="I380" s="25">
        <f>+B380/F380-1</f>
        <v>-1.9491147150721644E-2</v>
      </c>
      <c r="J380">
        <v>11891.96</v>
      </c>
      <c r="K380">
        <v>11859.93</v>
      </c>
      <c r="L380" s="25">
        <f t="shared" ref="L380" si="378">+K380/J380-1</f>
        <v>-2.6934163922515131E-3</v>
      </c>
      <c r="M380">
        <f t="shared" ref="M380" si="379">WEEKDAY(A380,2)</f>
        <v>2</v>
      </c>
    </row>
    <row r="381" spans="1:13" x14ac:dyDescent="0.15">
      <c r="A381" s="1">
        <v>42942</v>
      </c>
    </row>
    <row r="382" spans="1:13" x14ac:dyDescent="0.15">
      <c r="A382" s="1">
        <v>42943</v>
      </c>
    </row>
    <row r="383" spans="1:13" x14ac:dyDescent="0.15">
      <c r="A383" s="1">
        <v>42944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2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C379" sqref="C3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</row>
    <row r="381" spans="1:14" x14ac:dyDescent="0.15">
      <c r="A381" s="1">
        <v>42943</v>
      </c>
    </row>
    <row r="382" spans="1:14" x14ac:dyDescent="0.15">
      <c r="A382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3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C380" sqref="C38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0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</row>
    <row r="382" spans="1:14" x14ac:dyDescent="0.15">
      <c r="A382" s="1">
        <v>42943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3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A380" sqref="A38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</row>
    <row r="382" spans="1:14" x14ac:dyDescent="0.15">
      <c r="A382" s="1">
        <v>42943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9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F385" sqref="F385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5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3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3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G386" s="42">
        <f t="shared" ref="G386" si="383">+B386/D386-1</f>
        <v>2.2552273733436046E-3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3" x14ac:dyDescent="0.15">
      <c r="A387" s="1">
        <v>42942</v>
      </c>
    </row>
    <row r="388" spans="1:13" x14ac:dyDescent="0.15">
      <c r="A388" s="1">
        <v>42943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F386" sqref="F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3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3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3" x14ac:dyDescent="0.15">
      <c r="A387" s="1">
        <v>42942</v>
      </c>
    </row>
    <row r="388" spans="1:13" x14ac:dyDescent="0.15">
      <c r="A388" s="1">
        <v>42943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9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5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3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3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3" x14ac:dyDescent="0.15">
      <c r="A387" s="1">
        <v>42942</v>
      </c>
    </row>
    <row r="388" spans="1:13" x14ac:dyDescent="0.15">
      <c r="A388" s="1">
        <v>42943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0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:M390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M388">
        <f t="shared" si="376"/>
        <v>3</v>
      </c>
    </row>
    <row r="389" spans="1:13" x14ac:dyDescent="0.15">
      <c r="A389" s="1">
        <v>42943</v>
      </c>
      <c r="M389">
        <f t="shared" si="376"/>
        <v>4</v>
      </c>
    </row>
    <row r="390" spans="1:13" x14ac:dyDescent="0.15">
      <c r="A390" s="1">
        <v>42944</v>
      </c>
      <c r="M390">
        <f t="shared" si="37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2017-07-25T22:28:21Z</dcterms:modified>
</cp:coreProperties>
</file>