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87" i="20" l="1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C474" i="6"/>
  <c r="D474" i="6"/>
  <c r="E474" i="6" s="1"/>
  <c r="L475" i="5"/>
  <c r="M475" i="5"/>
  <c r="I474" i="5"/>
  <c r="H475" i="5"/>
  <c r="C475" i="5"/>
  <c r="D475" i="5"/>
  <c r="E475" i="5" s="1"/>
  <c r="AX387" i="20" l="1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C473" i="6"/>
  <c r="D473" i="6"/>
  <c r="H473" i="6" s="1"/>
  <c r="L474" i="5"/>
  <c r="M474" i="5"/>
  <c r="I473" i="5"/>
  <c r="C474" i="5"/>
  <c r="D474" i="5"/>
  <c r="E474" i="5" s="1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M485" i="10"/>
  <c r="M484" i="10"/>
  <c r="M483" i="1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<sst xmlns="http://schemas.openxmlformats.org/spreadsheetml/2006/main" count="715" uniqueCount="619">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</sst>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/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43074</v>
      </c>
    </row>
    <row r="2" spans="1:16" ht="13.5" x14ac:dyDescent="0.15">
      <c r="A2" s="39" t="s">
        <v>559</v>
      </c>
      <c r="B2" s="39">
        <v>6.6142649999999996</v>
      </c>
      <c r="C2" s="90">
        <v>43074</v>
      </c>
      <c r="D2" s="39">
        <v>13</v>
      </c>
    </row>
    <row r="3" spans="1:16" x14ac:dyDescent="0.25">
      <c r="A3" s="39" t="s">
        <v>560</v>
      </c>
      <c r="B3" s="39">
        <v>6.6188099999999999</v>
      </c>
      <c r="C3" s="90">
        <v>43074</v>
      </c>
      <c r="D3" s="39">
        <v>16</v>
      </c>
      <c r="J3" s="83"/>
      <c r="K3" s="84"/>
      <c r="L3" s="85"/>
    </row>
    <row r="4" spans="1:16" x14ac:dyDescent="0.25">
      <c r="A4" s="39" t="s">
        <v>561</v>
      </c>
      <c r="B4" s="39">
        <v>6.6170600000000004</v>
      </c>
      <c r="C4" s="90">
        <v>43075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4040.17</v>
      </c>
      <c r="C5" s="39">
        <v>4018.86</v>
      </c>
      <c r="D5" s="93">
        <v>5.3E-3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3303.68</v>
      </c>
      <c r="C6" s="39">
        <v>3309.62</v>
      </c>
      <c r="D6" s="93">
        <v>-1.8E-3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1758.59</v>
      </c>
      <c r="C7" s="39">
        <v>1797.77</v>
      </c>
      <c r="D7" s="93">
        <v>-2.18E-2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10854.76</v>
      </c>
      <c r="C8" s="39">
        <v>11014.55</v>
      </c>
      <c r="D8" s="93">
        <v>-1.4500000000000001E-2</v>
      </c>
      <c r="J8" s="75"/>
      <c r="K8" s="76"/>
      <c r="L8" s="77"/>
      <c r="M8" s="78"/>
    </row>
    <row r="9" spans="1:16" x14ac:dyDescent="0.25">
      <c r="A9" s="39" t="s">
        <v>525</v>
      </c>
      <c r="B9" s="39">
        <v>6132.91</v>
      </c>
      <c r="C9" s="39">
        <v>6279.62</v>
      </c>
      <c r="D9" s="93">
        <v>-2.3400000000000001E-2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2910.48</v>
      </c>
      <c r="C10" s="39">
        <v>2861.36</v>
      </c>
      <c r="D10" s="93">
        <v>1.72E-2</v>
      </c>
    </row>
    <row r="11" spans="1:16" ht="13.5" x14ac:dyDescent="0.15">
      <c r="A11" s="39" t="s">
        <v>527</v>
      </c>
      <c r="B11" s="39">
        <v>15.2</v>
      </c>
      <c r="C11" s="39">
        <v>15.138999999999999</v>
      </c>
      <c r="D11" s="90">
        <v>43073</v>
      </c>
    </row>
    <row r="12" spans="1:16" x14ac:dyDescent="0.25">
      <c r="A12" s="39" t="s">
        <v>528</v>
      </c>
      <c r="B12" s="39">
        <v>15.66</v>
      </c>
      <c r="C12" s="39">
        <v>15.7456</v>
      </c>
      <c r="D12" s="90">
        <v>43074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7.47</v>
      </c>
      <c r="C13" s="39">
        <v>7.5229999999999997</v>
      </c>
      <c r="D13" s="90">
        <v>43074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48.55</v>
      </c>
      <c r="C14" s="39">
        <v>48.767000000000003</v>
      </c>
      <c r="D14" s="90">
        <v>43074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45.88</v>
      </c>
      <c r="C15" s="39">
        <v>46.24</v>
      </c>
      <c r="D15" s="90">
        <v>43073</v>
      </c>
    </row>
    <row r="16" spans="1:16" x14ac:dyDescent="0.25">
      <c r="A16" s="39" t="s">
        <v>532</v>
      </c>
      <c r="B16" s="39">
        <v>33.979999999999997</v>
      </c>
      <c r="C16" s="39">
        <v>34.798200000000001</v>
      </c>
      <c r="D16" s="90">
        <v>43073</v>
      </c>
    </row>
    <row r="17" spans="1:16" x14ac:dyDescent="0.25">
      <c r="A17" s="39" t="s">
        <v>533</v>
      </c>
      <c r="B17" s="39">
        <v>30.76</v>
      </c>
      <c r="C17" s="39">
        <v>30.6874</v>
      </c>
      <c r="D17" s="90">
        <v>43073</v>
      </c>
    </row>
    <row r="18" spans="1:16" x14ac:dyDescent="0.25">
      <c r="A18" s="39" t="s">
        <v>534</v>
      </c>
      <c r="B18" s="39">
        <v>33.5623</v>
      </c>
      <c r="C18" s="39">
        <v>34.478900000000003</v>
      </c>
      <c r="D18" s="90">
        <v>43073</v>
      </c>
    </row>
    <row r="19" spans="1:16" x14ac:dyDescent="0.25">
      <c r="A19" s="39" t="s">
        <v>535</v>
      </c>
      <c r="B19" s="39">
        <v>13300.37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20260.439999999999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6.6113</v>
      </c>
      <c r="C21" s="90">
        <v>43074</v>
      </c>
      <c r="D21" s="91">
        <v>0.44026620370370373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3301.69</v>
      </c>
      <c r="B23" s="39">
        <v>3304.17</v>
      </c>
      <c r="C23" s="39">
        <v>3305.93</v>
      </c>
      <c r="D23" s="39">
        <v>3312.65</v>
      </c>
      <c r="E23" s="39">
        <v>3311.6</v>
      </c>
      <c r="F23" s="39">
        <v>3315.49</v>
      </c>
      <c r="G23" s="39">
        <v>3301.69</v>
      </c>
      <c r="H23" s="39">
        <v>1117</v>
      </c>
      <c r="I23" s="39">
        <v>930</v>
      </c>
      <c r="J23" s="39">
        <v>3312.14</v>
      </c>
      <c r="K23" s="39">
        <v>3304.83</v>
      </c>
      <c r="L23" s="39">
        <v>3303.68</v>
      </c>
      <c r="M23" s="39">
        <v>3312.14</v>
      </c>
      <c r="N23" s="39">
        <v>3300.98</v>
      </c>
      <c r="O23" s="39">
        <v>1300</v>
      </c>
      <c r="P23" s="39">
        <v>1355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90"/>
  <sheetViews>
    <sheetView tabSelected="1" zoomScale="115" zoomScaleNormal="115" workbookViewId="0">
      <pane xSplit="2" ySplit="6" topLeftCell="AP377" activePane="bottomRight" state="frozen"/>
      <selection pane="topRight" activeCell="C1" sqref="C1"/>
      <selection pane="bottomLeft" activeCell="A3" sqref="A3"/>
      <selection pane="bottomRight" activeCell="AP387" sqref="AP387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7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390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569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575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585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596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5">AV383</f>
        <v>0.86368505623996428</v>
      </c>
      <c r="BB384" s="93">
        <f t="shared" si="2742"/>
        <v>6.085238905234402E-3</v>
      </c>
      <c r="BC384" s="93">
        <f t="shared" ref="BC384" si="4226">AS383</f>
        <v>6.8630377178890045E-4</v>
      </c>
      <c r="BD384" s="39">
        <f t="shared" ref="BD384:BD385" si="4227">IF(AR383&lt;0,1,0)</f>
        <v>0</v>
      </c>
    </row>
    <row r="385" spans="1:56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8">IF(AVERAGE(N384)&lt;S384,"熊",IF(AVERAGE(N384)&gt;S384,"牛",""))</f>
        <v>熊</v>
      </c>
      <c r="U385" s="92">
        <f t="shared" ref="U385" si="4229">MAX(H385,O385)</f>
        <v>3324.41</v>
      </c>
      <c r="V385" s="92">
        <f t="shared" ref="V385" si="4230">MIN(I385,P385)</f>
        <v>3302.62</v>
      </c>
      <c r="W385" s="40">
        <f t="shared" ref="W385" si="4231">LN(U385/V385)</f>
        <v>6.5761218906039412E-3</v>
      </c>
      <c r="X385" s="92">
        <f t="shared" ref="X385" si="4232">IF(U385=H385,J385,Q385)</f>
        <v>1032</v>
      </c>
      <c r="Y385" s="92">
        <f t="shared" ref="Y385" si="4233">IF(V385=I385,K385,R385)</f>
        <v>951</v>
      </c>
      <c r="Z385" s="93">
        <f t="shared" ref="Z385" si="4234">(U385-V385)/(C385)</f>
        <v>6.5729342314432889E-3</v>
      </c>
      <c r="AA385" s="93">
        <f t="shared" ref="AA385" si="4235">LN(C385/N384)</f>
        <v>-6.272334086796647E-4</v>
      </c>
      <c r="AB385" s="93">
        <f t="shared" ref="AB385" si="4236">LN(N385/U385)</f>
        <v>-2.0445563676473187E-3</v>
      </c>
      <c r="AC385" s="93">
        <f t="shared" ref="AC385" si="4237">LN(N385/V385)</f>
        <v>4.5315655229565934E-3</v>
      </c>
      <c r="AD385" s="93">
        <f t="shared" ref="AD385" si="4238">LN(U385/C385)</f>
        <v>2.8014091627455444E-3</v>
      </c>
      <c r="AE385" s="93">
        <f t="shared" ref="AE385" si="4239">LN(V385/C385)</f>
        <v>-3.7747127278582649E-3</v>
      </c>
      <c r="AF385" s="93">
        <f t="shared" ref="AF385" si="4240">LN(N385/C385)</f>
        <v>7.5685279509827338E-4</v>
      </c>
      <c r="AG385" s="93">
        <f t="shared" ref="AG385" si="4241">LN(N385/N384)</f>
        <v>1.2961938641849199E-4</v>
      </c>
      <c r="AH385" s="93">
        <f t="shared" ref="AH385" si="4242">LN(D385/C385)</f>
        <v>-1.1892043391861799E-3</v>
      </c>
      <c r="AI385" s="93">
        <f t="shared" ref="AI385" si="4243">LN(E385/C385)</f>
        <v>-4.8879100632227748E-4</v>
      </c>
      <c r="AJ385" s="93">
        <f t="shared" ref="AJ385" si="4244">LN(F385/C385)</f>
        <v>-1.5003210240441571E-3</v>
      </c>
      <c r="AK385" s="93">
        <f t="shared" ref="AK385" si="4245">+LN(G385/C385)</f>
        <v>-2.8849063987388805E-3</v>
      </c>
      <c r="AL385" s="93">
        <f t="shared" ref="AL385" si="4246">LN(H385/I385)</f>
        <v>6.5761218906039412E-3</v>
      </c>
      <c r="AM385" s="93">
        <f t="shared" ref="AM385" si="4247">LN(O385/P385)</f>
        <v>4.4182181892343944E-3</v>
      </c>
      <c r="AN385" s="93">
        <f t="shared" ref="AN385" si="4248">LN(L385/G385)</f>
        <v>1.5729834082692126E-4</v>
      </c>
      <c r="AO385" s="40">
        <f t="shared" ref="AO385" si="4249">(C385-I385)/(H385-I385)</f>
        <v>0.57319871500689568</v>
      </c>
      <c r="AP385" s="40">
        <f t="shared" ref="AP385" si="4250">(N384-I385)/(H385-I385)</f>
        <v>0.66865534648922387</v>
      </c>
      <c r="AQ385" s="93">
        <f t="shared" ref="AQ385" si="4251">LN(M385/L385)</f>
        <v>7.9216546491629465E-4</v>
      </c>
      <c r="AR385" s="93">
        <f>LN(N385/L385)</f>
        <v>3.4844608530103277E-3</v>
      </c>
      <c r="AS385" s="93">
        <f t="shared" ref="AS385" si="4252">LN(N385/C385)</f>
        <v>7.5685279509827338E-4</v>
      </c>
      <c r="AT385" s="28">
        <f t="shared" ref="AT385" si="4253">+(G385-I385)/(H385-I385)</f>
        <v>0.13492427719137493</v>
      </c>
      <c r="AU385" s="28">
        <f t="shared" ref="AU385" si="4254">+(N385-P385)/(O385-P385)</f>
        <v>0.93233082706765347</v>
      </c>
      <c r="AV385" s="40">
        <f t="shared" ref="AV385" si="4255">+(N385-V385)/(U385-V385)</f>
        <v>0.68838916934373684</v>
      </c>
      <c r="AW385" s="93">
        <f t="shared" ref="AW385" si="4256">LN(N385/C385)</f>
        <v>7.5685279509827338E-4</v>
      </c>
      <c r="AX385" s="28">
        <f t="shared" ref="AX385" si="4257">(N385-L385)/(U385-V385)</f>
        <v>0.52960073428177989</v>
      </c>
      <c r="AY385" s="93">
        <f t="shared" ref="AY385" si="4258">LN(G385/I385)</f>
        <v>8.898063291194971E-4</v>
      </c>
      <c r="AZ385" s="93">
        <f t="shared" ref="AZ385" si="4259">LN(N385/P385)</f>
        <v>4.1198560145222175E-3</v>
      </c>
      <c r="BA385" s="93">
        <f t="shared" ref="BA385" si="4260">AV384</f>
        <v>0.3149971048060255</v>
      </c>
      <c r="BB385" s="93">
        <f t="shared" ref="BB385" si="4261">AR384</f>
        <v>-3.7461510403923844E-3</v>
      </c>
      <c r="BC385" s="93">
        <f t="shared" ref="BC385" si="4262">AS384</f>
        <v>-3.4457731627666748E-3</v>
      </c>
      <c r="BD385" s="39">
        <f t="shared" si="4227"/>
        <v>1</v>
      </c>
    </row>
    <row r="386" spans="1:56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3">IF(AVERAGE(N385)&lt;S385,"熊",IF(AVERAGE(N385)&gt;S385,"牛",""))</f>
        <v>熊</v>
      </c>
      <c r="U386" s="92">
        <f t="shared" ref="U386" si="4264">MAX(H386,O386)</f>
        <v>3323.77</v>
      </c>
      <c r="V386" s="92">
        <f t="shared" ref="V386" si="4265">MIN(I386,P386)</f>
        <v>3304.1</v>
      </c>
      <c r="W386" s="40">
        <f t="shared" ref="W386" si="4266">LN(U386/V386)</f>
        <v>5.9355593121845863E-3</v>
      </c>
      <c r="X386" s="92">
        <f t="shared" ref="X386" si="4267">IF(U386=H386,J386,Q386)</f>
        <v>1322</v>
      </c>
      <c r="Y386" s="92">
        <f t="shared" ref="Y386" si="4268">IF(V386=I386,K386,R386)</f>
        <v>935</v>
      </c>
      <c r="Z386" s="93">
        <f t="shared" ref="Z386" si="4269">(U386-V386)/(C386)</f>
        <v>5.9419160338088292E-3</v>
      </c>
      <c r="AA386" s="93">
        <f t="shared" ref="AA386" si="4270">LN(C386/N385)</f>
        <v>-2.1846719612503688E-3</v>
      </c>
      <c r="AB386" s="93">
        <f t="shared" ref="AB386" si="4271">LN(N386/U386)</f>
        <v>-4.2663016835721391E-3</v>
      </c>
      <c r="AC386" s="93">
        <f t="shared" ref="AC386" si="4272">LN(N386/V386)</f>
        <v>1.6692576286124641E-3</v>
      </c>
      <c r="AD386" s="93">
        <f t="shared" ref="AD386" si="4273">LN(U386/C386)</f>
        <v>4.0366944318079414E-3</v>
      </c>
      <c r="AE386" s="93">
        <f t="shared" ref="AE386" si="4274">LN(V386/C386)</f>
        <v>-1.89886488037655E-3</v>
      </c>
      <c r="AF386" s="93">
        <f t="shared" ref="AF386" si="4275">LN(N386/C386)</f>
        <v>-2.2960725176403621E-4</v>
      </c>
      <c r="AG386" s="93">
        <f t="shared" ref="AG386" si="4276">LN(N386/N385)</f>
        <v>-2.4142792130144547E-3</v>
      </c>
      <c r="AH386" s="93">
        <f t="shared" ref="AH386" si="4277">LN(D386/C386)</f>
        <v>-1.1122732018937402E-3</v>
      </c>
      <c r="AI386" s="93">
        <f t="shared" ref="AI386" si="4278">LN(E386/C386)</f>
        <v>-1.4722133770688874E-3</v>
      </c>
      <c r="AJ386" s="93">
        <f t="shared" ref="AJ386" si="4279">LN(F386/C386)</f>
        <v>1.4670327823312632E-3</v>
      </c>
      <c r="AK386" s="93">
        <f t="shared" ref="AK386" si="4280">+LN(G386/C386)</f>
        <v>3.398660997677814E-3</v>
      </c>
      <c r="AL386" s="93">
        <f t="shared" ref="AL386" si="4281">LN(H386/I386)</f>
        <v>5.4781426849393813E-3</v>
      </c>
      <c r="AM386" s="93">
        <f t="shared" ref="AM386" si="4282">LN(O386/P386)</f>
        <v>5.8992414583237873E-3</v>
      </c>
      <c r="AN386" s="93">
        <f t="shared" ref="AN386" si="4283">LN(L386/G386)</f>
        <v>1.3546566342432647E-4</v>
      </c>
      <c r="AO386" s="40">
        <f t="shared" ref="AO386" si="4284">(C386-I386)/(H386-I386)</f>
        <v>0.34600550964188259</v>
      </c>
      <c r="AP386" s="40">
        <f t="shared" ref="AP386" si="4285">(N385-I386)/(H386-I386)</f>
        <v>0.7449035812672129</v>
      </c>
      <c r="AQ386" s="93">
        <f t="shared" ref="AQ386" si="4286">LN(M386/L386)</f>
        <v>-1.5653974937441284E-4</v>
      </c>
      <c r="AR386" s="93">
        <f>LN(N386/L386)</f>
        <v>-3.7637339128663988E-3</v>
      </c>
      <c r="AS386" s="93">
        <f t="shared" ref="AS386" si="4287">LN(N386/C386)</f>
        <v>-2.2960725176403621E-4</v>
      </c>
      <c r="AT386" s="28">
        <f t="shared" ref="AT386" si="4288">+(G386-I386)/(H386-I386)</f>
        <v>0.9669421487603358</v>
      </c>
      <c r="AU386" s="28">
        <f t="shared" ref="AU386" si="4289">+(N386-P386)/(O386-P386)</f>
        <v>0.27621483375959288</v>
      </c>
      <c r="AV386" s="40">
        <f t="shared" ref="AV386" si="4290">+(N386-V386)/(U386-V386)</f>
        <v>0.28063040162684094</v>
      </c>
      <c r="AW386" s="93">
        <f t="shared" ref="AW386" si="4291">LN(N386/C386)</f>
        <v>-2.2960725176403621E-4</v>
      </c>
      <c r="AX386" s="28">
        <f t="shared" ref="AX386" si="4292">(N386-L386)/(U386-V386)</f>
        <v>-0.63446873411286075</v>
      </c>
      <c r="AY386" s="93">
        <f t="shared" ref="AY386" si="4293">LN(G386/I386)</f>
        <v>5.2975258780545258E-3</v>
      </c>
      <c r="AZ386" s="93">
        <f t="shared" ref="AZ386" si="4294">LN(N386/P386)</f>
        <v>1.6329397747516059E-3</v>
      </c>
      <c r="BA386" s="93">
        <f t="shared" ref="BA386" si="4295">AV385</f>
        <v>0.68838916934373684</v>
      </c>
      <c r="BB386" s="93">
        <f t="shared" ref="BB386" si="4296">AR385</f>
        <v>3.4844608530103277E-3</v>
      </c>
      <c r="BC386" s="93">
        <f t="shared" ref="BC386" si="4297">AS385</f>
        <v>7.5685279509827338E-4</v>
      </c>
      <c r="BD386" s="39">
        <f t="shared" ref="BD386" si="4298">IF(AR385&lt;0,1,0)</f>
        <v>0</v>
      </c>
    </row>
    <row r="387" spans="1:56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299">IF(AVERAGE(N386)&lt;S386,"熊",IF(AVERAGE(N386)&gt;S386,"牛",""))</f>
        <v>熊</v>
      </c>
      <c r="U387" s="92">
        <f t="shared" ref="U387" si="4300">MAX(H387,O387)</f>
        <v>3315.49</v>
      </c>
      <c r="V387" s="92">
        <f t="shared" ref="V387" si="4301">MIN(I387,P387)</f>
        <v>3300.98</v>
      </c>
      <c r="W387" s="40">
        <f t="shared" ref="W387" si="4302">LN(U387/V387)</f>
        <v>4.3860316032753354E-3</v>
      </c>
      <c r="X387" s="92">
        <f t="shared" ref="X387" si="4303">IF(U387=H387,J387,Q387)</f>
        <v>1117</v>
      </c>
      <c r="Y387" s="92">
        <f t="shared" ref="Y387" si="4304">IF(V387=I387,K387,R387)</f>
        <v>1355</v>
      </c>
      <c r="Z387" s="93">
        <f t="shared" ref="Z387" si="4305">(U387-V387)/(C387)</f>
        <v>4.3947190681135305E-3</v>
      </c>
      <c r="AA387" s="93">
        <f t="shared" ref="AA387" si="4306">LN(C387/N386)</f>
        <v>-2.3989205779115755E-3</v>
      </c>
      <c r="AB387" s="93">
        <f t="shared" ref="AB387" si="4307">LN(N387/U387)</f>
        <v>-3.5684270179046967E-3</v>
      </c>
      <c r="AC387" s="93">
        <f t="shared" ref="AC387" si="4308">LN(N387/V387)</f>
        <v>8.1760458537063997E-4</v>
      </c>
      <c r="AD387" s="93">
        <f t="shared" ref="AD387" si="4309">LN(U387/C387)</f>
        <v>4.1709670906657104E-3</v>
      </c>
      <c r="AE387" s="93">
        <f t="shared" ref="AE387" si="4310">LN(V387/C387)</f>
        <v>-2.1506451260979221E-4</v>
      </c>
      <c r="AF387" s="93">
        <f t="shared" ref="AF387" si="4311">LN(N387/C387)</f>
        <v>6.0254007276093263E-4</v>
      </c>
      <c r="AG387" s="93">
        <f t="shared" ref="AG387" si="4312">LN(N387/N386)</f>
        <v>-1.7963805051506541E-3</v>
      </c>
      <c r="AH387" s="93">
        <f t="shared" ref="AH387" si="4313">LN(D387/C387)</f>
        <v>7.5084852434461377E-4</v>
      </c>
      <c r="AI387" s="93">
        <f t="shared" ref="AI387" si="4314">LN(E387/C387)</f>
        <v>1.2833669557119265E-3</v>
      </c>
      <c r="AJ387" s="93">
        <f t="shared" ref="AJ387" si="4315">LN(F387/C387)</f>
        <v>3.3140147107218985E-3</v>
      </c>
      <c r="AK387" s="93">
        <f t="shared" ref="AK387" si="4316">+LN(G387/C387)</f>
        <v>2.9969976872721558E-3</v>
      </c>
      <c r="AL387" s="93">
        <f t="shared" ref="AL387" si="4317">LN(H387/I387)</f>
        <v>4.1709670906657104E-3</v>
      </c>
      <c r="AM387" s="93">
        <f t="shared" ref="AM387" si="4318">LN(O387/P387)</f>
        <v>3.3751120784086671E-3</v>
      </c>
      <c r="AN387" s="93">
        <f t="shared" ref="AN387" si="4319">LN(L387/G387)</f>
        <v>1.6304987852682346E-4</v>
      </c>
      <c r="AO387" s="40">
        <f t="shared" ref="AO387" si="4320">(C387-I387)/(H387-I387)</f>
        <v>0</v>
      </c>
      <c r="AP387" s="40">
        <f t="shared" ref="AP387" si="4321">(N386-I387)/(H387-I387)</f>
        <v>0.57463768115941982</v>
      </c>
      <c r="AQ387" s="93">
        <f t="shared" ref="AQ387" si="4322">LN(M387/L387)</f>
        <v>-2.209471396668669E-3</v>
      </c>
      <c r="AR387" s="93">
        <f>LN(N387/L387)</f>
        <v>-2.5575074930378667E-3</v>
      </c>
      <c r="AS387" s="93">
        <f t="shared" ref="AS387" si="4323">LN(N387/C387)</f>
        <v>6.0254007276093263E-4</v>
      </c>
      <c r="AT387" s="28">
        <f t="shared" ref="AT387" si="4324">+(G387-I387)/(H387-I387)</f>
        <v>0.71811594202898921</v>
      </c>
      <c r="AU387" s="28">
        <f t="shared" ref="AU387" si="4325">+(N387-P387)/(O387-P387)</f>
        <v>0.24193548387095459</v>
      </c>
      <c r="AV387" s="40">
        <f t="shared" ref="AV387" si="4326">+(N387-V387)/(U387-V387)</f>
        <v>0.18607856650584853</v>
      </c>
      <c r="AW387" s="93">
        <f t="shared" ref="AW387" si="4327">LN(N387/C387)</f>
        <v>6.0254007276093263E-4</v>
      </c>
      <c r="AX387" s="28">
        <f t="shared" ref="AX387" si="4328">(N387-L387)/(U387-V387)</f>
        <v>-0.58304617505170053</v>
      </c>
      <c r="AY387" s="93">
        <f t="shared" ref="AY387" si="4329">LN(G387/I387)</f>
        <v>2.9969976872721558E-3</v>
      </c>
      <c r="AZ387" s="93">
        <f t="shared" ref="AZ387" si="4330">LN(N387/P387)</f>
        <v>8.1760458537063997E-4</v>
      </c>
      <c r="BA387" s="93">
        <f t="shared" ref="BA387" si="4331">AV386</f>
        <v>0.28063040162684094</v>
      </c>
      <c r="BB387" s="93">
        <f t="shared" ref="BB387" si="4332">AR386</f>
        <v>-3.7637339128663988E-3</v>
      </c>
      <c r="BC387" s="93">
        <f t="shared" ref="BC387" si="4333">AS386</f>
        <v>-2.2960725176403621E-4</v>
      </c>
      <c r="BD387" s="39">
        <f t="shared" ref="BD387" si="4334">IF(AR386&lt;0,1,0)</f>
        <v>1</v>
      </c>
    </row>
    <row r="388" spans="1:56" x14ac:dyDescent="0.25">
      <c r="A388" s="90">
        <v>43075</v>
      </c>
      <c r="B388" s="41">
        <f t="shared" si="2744"/>
        <v>3</v>
      </c>
    </row>
    <row r="389" spans="1:56" x14ac:dyDescent="0.25">
      <c r="A389" s="90">
        <v>43076</v>
      </c>
      <c r="B389" s="41">
        <f t="shared" si="2744"/>
        <v>4</v>
      </c>
    </row>
    <row r="390" spans="1:56" x14ac:dyDescent="0.25">
      <c r="A390" s="90">
        <v>43077</v>
      </c>
      <c r="B390" s="41">
        <f t="shared" si="274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41"/>
  <sheetViews>
    <sheetView zoomScale="115" zoomScaleNormal="115" workbookViewId="0">
      <pane xSplit="1" ySplit="1" topLeftCell="B326" activePane="bottomRight" state="frozen"/>
      <selection pane="topRight" activeCell="B1" sqref="B1"/>
      <selection pane="bottomLeft" activeCell="A2" sqref="A2"/>
      <selection pane="bottomRight" activeCell="D336" sqref="D336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38" si="15">LN(C220/C219)</f>
        <v>5.8655326653686257E-5</v>
      </c>
      <c r="H220">
        <v>6.8302350000000001</v>
      </c>
      <c r="I220" s="25">
        <f t="shared" ref="I220:I338" si="16">LN(H220/H219)</f>
        <v>1.1859738836099735E-4</v>
      </c>
      <c r="J220">
        <v>6.8346549999999997</v>
      </c>
      <c r="K220" s="25">
        <f t="shared" ref="K220:K338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38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8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610</v>
      </c>
    </row>
    <row r="337" spans="1:13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3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3" x14ac:dyDescent="0.25">
      <c r="A339" s="90">
        <v>43075</v>
      </c>
    </row>
    <row r="340" spans="1:13" x14ac:dyDescent="0.25">
      <c r="A340" s="90">
        <v>43076</v>
      </c>
    </row>
    <row r="341" spans="1:13" x14ac:dyDescent="0.25">
      <c r="A341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8"/>
  <sheetViews>
    <sheetView zoomScale="115" zoomScaleNormal="115" workbookViewId="0">
      <pane xSplit="1" ySplit="2" topLeftCell="B464" activePane="bottomRight" state="frozen"/>
      <selection pane="topRight" activeCell="B1" sqref="B1"/>
      <selection pane="bottomLeft" activeCell="A3" sqref="A3"/>
      <selection pane="bottomRight" activeCell="C475" sqref="C475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ht="13.5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ht="13.5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ht="13.5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ht="13.5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ht="13.5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ht="13.5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ht="13.5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ht="13.5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ht="13.5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ht="13.5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ht="13.5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ht="13.5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ht="13.5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ht="13.5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ht="13.5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ht="13.5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ht="13.5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ht="13.5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ht="13.5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ht="13.5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ht="13.5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ht="13.5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ht="13.5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ht="13.5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ht="13.5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ht="13.5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ht="13.5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ht="13.5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ht="13.5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ht="13.5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ht="13.5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ht="13.5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ht="13.5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ht="13.5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ht="13.5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ht="13.5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ht="13.5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ht="13.5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ht="13.5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ht="13.5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ht="13.5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ht="13.5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ht="13.5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ht="13.5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ht="13.5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ht="13.5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ht="13.5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ht="13.5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ht="13.5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ht="13.5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ht="13.5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ht="13.5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ht="13.5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ht="13.5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ht="13.5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ht="13.5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ht="13.5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ht="13.5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ht="13.5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ht="13.5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ht="13.5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ht="13.5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ht="13.5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ht="13.5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ht="13.5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ht="13.5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ht="13.5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ht="13.5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ht="13.5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ht="13.5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ht="13.5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ht="13.5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ht="13.5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ht="13.5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ht="13.5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ht="13.5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ht="13.5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ht="13.5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ht="13.5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ht="13.5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ht="13.5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ht="13.5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ht="13.5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ht="13.5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ht="13.5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ht="13.5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ht="13.5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ht="13.5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ht="13.5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ht="13.5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ht="13.5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ht="13.5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ht="13.5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ht="13.5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ht="13.5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ht="13.5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ht="13.5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ht="13.5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ht="13.5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ht="13.5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ht="13.5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ht="13.5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ht="13.5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ht="13.5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ht="13.5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ht="13.5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ht="13.5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ht="13.5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ht="13.5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ht="13.5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ht="13.5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ht="13.5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ht="13.5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ht="13.5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ht="13.5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ht="13.5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ht="13.5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ht="13.5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ht="13.5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ht="13.5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ht="13.5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ht="13.5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ht="13.5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ht="13.5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ht="13.5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ht="13.5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ht="13.5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ht="13.5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ht="13.5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ht="13.5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ht="13.5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ht="13.5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ht="13.5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ht="13.5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ht="13.5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ht="13.5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ht="13.5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ht="13.5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ht="13.5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ht="13.5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ht="13.5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ht="13.5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ht="13.5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ht="13.5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ht="13.5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ht="13.5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ht="13.5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ht="13.5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ht="13.5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ht="13.5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ht="13.5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ht="13.5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ht="13.5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ht="13.5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ht="13.5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ht="13.5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ht="13.5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ht="13.5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ht="13.5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ht="13.5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ht="13.5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ht="13.5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ht="13.5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ht="13.5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ht="13.5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ht="13.5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ht="13.5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ht="13.5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ht="13.5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ht="13.5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ht="13.5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ht="13.5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ht="13.5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74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ht="13.5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ht="13.5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ht="13.5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ht="13.5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ht="13.5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ht="13.5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ht="13.5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ht="13.5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ht="13.5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ht="13.5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ht="13.5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ht="13.5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ht="13.5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ht="13.5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ht="13.5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ht="13.5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ht="13.5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ht="13.5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ht="13.5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ht="13.5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ht="13.5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ht="13.5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ht="13.5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ht="13.5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ht="13.5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ht="13.5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ht="13.5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ht="13.5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ht="13.5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ht="13.5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ht="13.5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ht="13.5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ht="13.5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ht="13.5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ht="13.5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ht="13.5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ht="13.5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ht="13.5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ht="13.5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ht="13.5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ht="13.5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ht="13.5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ht="13.5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ht="13.5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ht="13.5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ht="13.5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2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2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2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2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2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2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2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2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609</v>
      </c>
    </row>
    <row r="473" spans="1:14" x14ac:dyDescent="0.2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611</v>
      </c>
    </row>
    <row r="474" spans="1:14" x14ac:dyDescent="0.25">
      <c r="A474" s="90">
        <v>43073</v>
      </c>
      <c r="B474">
        <v>15.02</v>
      </c>
      <c r="C474" s="93">
        <f t="shared" ref="C474" si="837">B474/B473-1</f>
        <v>8.0536912751676404E-3</v>
      </c>
      <c r="D474" s="26">
        <f t="shared" ref="D474" si="838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ref="G474" si="839">+B474/D474-1</f>
        <v>-8.0321609942565209E-3</v>
      </c>
      <c r="H474" s="93">
        <f>(+B474/(D474*(1-VLOOKUP(A474,FX!A:K,9,0)))-1)</f>
        <v>-8.2000786986046181E-3</v>
      </c>
      <c r="I474" s="93">
        <f t="shared" si="374"/>
        <v>-7.8604927670254954E-3</v>
      </c>
      <c r="J474">
        <v>12988.52</v>
      </c>
      <c r="K474">
        <v>13104.16</v>
      </c>
      <c r="L474" s="93">
        <f t="shared" ref="L474" si="840">+K474/J474-1</f>
        <v>8.9032468672334275E-3</v>
      </c>
      <c r="M474" s="92">
        <f t="shared" ref="M474" si="841">WEEKDAY(A474,2)</f>
        <v>1</v>
      </c>
    </row>
    <row r="475" spans="1:14" x14ac:dyDescent="0.25">
      <c r="A475" s="90">
        <v>43074</v>
      </c>
      <c r="B475">
        <v>15.2</v>
      </c>
      <c r="C475" s="93">
        <f t="shared" ref="C475" si="842">B475/B474-1</f>
        <v>1.1984021304926706E-2</v>
      </c>
      <c r="D475" s="26">
        <f t="shared" ref="D475" si="843">+F474*(1+L475)</f>
        <v>15.365677878627857</v>
      </c>
      <c r="E475" s="26">
        <f>D475*(1-VLOOKUP(A475,FX!A:K,9,0))</f>
        <v>15.366641939831787</v>
      </c>
      <c r="G475" s="93">
        <f t="shared" ref="G475" si="844">+B475/D475-1</f>
        <v>-1.0782334494874424E-2</v>
      </c>
      <c r="H475" s="93">
        <f>(+B475/(D475*(1-VLOOKUP(A475,FX!A:K,9,0)))-1)</f>
        <v>-1.084439531319048E-2</v>
      </c>
      <c r="J475">
        <v>13104.16</v>
      </c>
      <c r="K475">
        <v>13300.37</v>
      </c>
      <c r="L475" s="93">
        <f t="shared" ref="L475" si="845">+K475/J475-1</f>
        <v>1.497310777646188E-2</v>
      </c>
      <c r="M475" s="92">
        <f t="shared" ref="M475" si="846">WEEKDAY(A475,2)</f>
        <v>2</v>
      </c>
    </row>
    <row r="476" spans="1:14" x14ac:dyDescent="0.25">
      <c r="A476" s="90">
        <v>43075</v>
      </c>
    </row>
    <row r="477" spans="1:14" x14ac:dyDescent="0.25">
      <c r="A477" s="90">
        <v>43076</v>
      </c>
    </row>
    <row r="478" spans="1:14" x14ac:dyDescent="0.25">
      <c r="A478" s="90">
        <v>43077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7"/>
  <sheetViews>
    <sheetView zoomScale="115" zoomScaleNormal="115" workbookViewId="0">
      <pane xSplit="1" ySplit="2" topLeftCell="G448" activePane="bottomRight" state="frozen"/>
      <selection pane="topRight" activeCell="B1" sqref="B1"/>
      <selection pane="bottomLeft" activeCell="A3" sqref="A3"/>
      <selection pane="bottomRight" activeCell="A473" sqref="A473:A47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7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ht="13.5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ht="13.5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ht="13.5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2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2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2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2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2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 x14ac:dyDescent="0.2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2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608</v>
      </c>
    </row>
    <row r="471" spans="1:14" x14ac:dyDescent="0.2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2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25">
      <c r="A473" s="90">
        <v>43073</v>
      </c>
      <c r="B473">
        <v>15.44</v>
      </c>
      <c r="C473" s="93">
        <f t="shared" ref="C473" si="873">B473/B472-1</f>
        <v>1.0471204188481575E-2</v>
      </c>
      <c r="D473" s="26">
        <f t="shared" ref="D473" si="874">+F472*(1+L473)</f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875">+B473/D473-1</f>
        <v>-4.3299764613216052E-3</v>
      </c>
      <c r="H473" s="93">
        <f>(+B473/(D473*(1-VLOOKUP(A473,FX!A:K,9,0)))-1)</f>
        <v>-4.4985208617212002E-3</v>
      </c>
      <c r="I473" s="93">
        <f t="shared" si="292"/>
        <v>-4.3206293931772333E-3</v>
      </c>
      <c r="J473">
        <v>12988.52</v>
      </c>
      <c r="K473">
        <v>13104.16</v>
      </c>
      <c r="L473" s="93">
        <f t="shared" ref="L473" si="876">+K473/J473-1</f>
        <v>8.9032468672334275E-3</v>
      </c>
      <c r="M473" s="92">
        <f t="shared" ref="M473" si="877">WEEKDAY(A473,2)</f>
        <v>1</v>
      </c>
    </row>
    <row r="474" spans="1:14" x14ac:dyDescent="0.25">
      <c r="A474" s="90">
        <v>43074</v>
      </c>
      <c r="B474">
        <v>15.66</v>
      </c>
      <c r="C474" s="93">
        <f t="shared" ref="C474" si="878">B474/B473-1</f>
        <v>1.4248704663212486E-2</v>
      </c>
      <c r="D474" s="26">
        <f t="shared" ref="D474" si="879">+F473*(1+L474)</f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880">+B474/D474-1</f>
        <v>-5.0312622467372226E-3</v>
      </c>
      <c r="H474" s="93">
        <f>(+B474/(D474*(1-VLOOKUP(A474,FX!A:K,9,0)))-1)</f>
        <v>-5.093683871640553E-3</v>
      </c>
      <c r="I474" s="93">
        <f t="shared" si="292"/>
        <v>-5.4364393862411653E-3</v>
      </c>
      <c r="J474">
        <v>13104.16</v>
      </c>
      <c r="K474">
        <v>13300.37</v>
      </c>
      <c r="L474" s="93">
        <f t="shared" ref="L474" si="881">+K474/J474-1</f>
        <v>1.497310777646188E-2</v>
      </c>
      <c r="M474" s="92">
        <f t="shared" ref="M474" si="882">WEEKDAY(A474,2)</f>
        <v>2</v>
      </c>
    </row>
    <row r="475" spans="1:14" x14ac:dyDescent="0.25">
      <c r="A475" s="90">
        <v>43075</v>
      </c>
    </row>
    <row r="476" spans="1:14" x14ac:dyDescent="0.25">
      <c r="A476" s="90">
        <v>43076</v>
      </c>
    </row>
    <row r="477" spans="1:14" x14ac:dyDescent="0.25">
      <c r="A477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8"/>
  <sheetViews>
    <sheetView zoomScale="115" zoomScaleNormal="115" workbookViewId="0">
      <pane xSplit="1" ySplit="2" topLeftCell="I460" activePane="bottomRight" state="frozen"/>
      <selection pane="topRight" activeCell="B1" sqref="B1"/>
      <selection pane="bottomLeft" activeCell="A3" sqref="A3"/>
      <selection pane="bottomRight" activeCell="N474" sqref="N47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75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617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</row>
    <row r="477" spans="1:14" x14ac:dyDescent="0.25">
      <c r="A477" s="90">
        <v>43076</v>
      </c>
    </row>
    <row r="478" spans="1:14" x14ac:dyDescent="0.25">
      <c r="A478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8"/>
  <sheetViews>
    <sheetView zoomScale="115" zoomScaleNormal="115" workbookViewId="0">
      <pane xSplit="1" ySplit="2" topLeftCell="I462" activePane="bottomRight" state="frozen"/>
      <selection pane="topRight" activeCell="B1" sqref="B1"/>
      <selection pane="bottomLeft" activeCell="A3" sqref="A3"/>
      <selection pane="bottomRight" activeCell="N474" sqref="N47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75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616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618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</row>
    <row r="477" spans="1:14" x14ac:dyDescent="0.25">
      <c r="A477" s="90">
        <v>43076</v>
      </c>
    </row>
    <row r="478" spans="1:14" x14ac:dyDescent="0.25">
      <c r="A478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4"/>
  <sheetViews>
    <sheetView zoomScale="115" zoomScaleNormal="115" workbookViewId="0">
      <pane xSplit="1" ySplit="2" topLeftCell="B470" activePane="bottomRight" state="frozen"/>
      <selection pane="topRight" activeCell="B1" sqref="B1"/>
      <selection pane="bottomLeft" activeCell="A3" sqref="A3"/>
      <selection pane="bottomRight" activeCell="B481" sqref="B481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80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ht="13.5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ht="13.5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ht="13.5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ht="13.5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ht="13.5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607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615</v>
      </c>
    </row>
    <row r="480" spans="1:14" x14ac:dyDescent="0.25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 x14ac:dyDescent="0.25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G481" s="42">
        <f t="shared" ref="G481" si="854">+B481/D481-1</f>
        <v>-1.2230850965987417E-3</v>
      </c>
      <c r="H481" s="92"/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 x14ac:dyDescent="0.25">
      <c r="A482" s="90">
        <v>43075</v>
      </c>
    </row>
    <row r="483" spans="1:13" x14ac:dyDescent="0.25">
      <c r="A483" s="90">
        <v>43076</v>
      </c>
    </row>
    <row r="484" spans="1:13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84"/>
  <sheetViews>
    <sheetView zoomScale="115" zoomScaleNormal="115" workbookViewId="0">
      <pane xSplit="1" ySplit="2" topLeftCell="D466" activePane="bottomRight" state="frozen"/>
      <selection pane="topRight" activeCell="B1" sqref="B1"/>
      <selection pane="bottomLeft" activeCell="A3" sqref="A3"/>
      <selection pane="bottomRight" activeCell="L481" sqref="L48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8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614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</row>
    <row r="483" spans="1:13" x14ac:dyDescent="0.25">
      <c r="A483" s="90">
        <v>43076</v>
      </c>
    </row>
    <row r="484" spans="1:13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84"/>
  <sheetViews>
    <sheetView zoomScale="115" zoomScaleNormal="115" workbookViewId="0">
      <pane xSplit="1" ySplit="2" topLeftCell="B468" activePane="bottomRight" state="frozen"/>
      <selection pane="topRight" activeCell="B1" sqref="B1"/>
      <selection pane="bottomLeft" activeCell="A3" sqref="A3"/>
      <selection pane="bottomRight" activeCell="C481" sqref="C48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80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612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3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3" x14ac:dyDescent="0.25">
      <c r="A482" s="90">
        <v>43075</v>
      </c>
    </row>
    <row r="483" spans="1:13" x14ac:dyDescent="0.25">
      <c r="A483" s="90">
        <v>43076</v>
      </c>
    </row>
    <row r="484" spans="1:13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5"/>
  <sheetViews>
    <sheetView zoomScale="115" zoomScaleNormal="115" workbookViewId="0">
      <pane xSplit="1" ySplit="2" topLeftCell="H467" activePane="bottomRight" state="frozen"/>
      <selection pane="topRight" activeCell="B1" sqref="B1"/>
      <selection pane="bottomLeft" activeCell="A3" sqref="A3"/>
      <selection pane="bottomRight" activeCell="L482" sqref="L471:L48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81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602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613</v>
      </c>
    </row>
    <row r="481" spans="1:13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3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3" x14ac:dyDescent="0.25">
      <c r="A483" s="90">
        <v>43075</v>
      </c>
      <c r="M483">
        <f t="shared" ref="M482:M485" si="863">WEEKDAY(A483,2)</f>
        <v>3</v>
      </c>
    </row>
    <row r="484" spans="1:13" x14ac:dyDescent="0.25">
      <c r="A484" s="90">
        <v>43076</v>
      </c>
      <c r="M484">
        <f t="shared" si="863"/>
        <v>4</v>
      </c>
    </row>
    <row r="485" spans="1:13" x14ac:dyDescent="0.25">
      <c r="A485" s="90">
        <v>43077</v>
      </c>
      <c r="M485">
        <f t="shared" si="86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2017-12-05T23:41:57Z</dcterms:modified>
</cp:coreProperties>
</file>