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385" i="20" l="1"/>
  <c r="B384" i="20"/>
  <c r="B383" i="20"/>
  <c r="B382" i="20"/>
  <c r="B381" i="20"/>
  <c r="E474" i="11"/>
  <c r="H474" i="11"/>
  <c r="I473" i="11"/>
  <c r="I467" i="6"/>
  <c r="E464" i="6"/>
  <c r="E465" i="6"/>
  <c r="E466" i="6"/>
  <c r="E467" i="6"/>
  <c r="G474" i="12"/>
  <c r="I473" i="12"/>
  <c r="H474" i="9"/>
  <c r="I473" i="9"/>
  <c r="H474" i="10"/>
  <c r="H475" i="10"/>
  <c r="E475" i="10"/>
  <c r="D475" i="10"/>
  <c r="I474" i="10"/>
  <c r="S380" i="20"/>
  <c r="T380" i="20"/>
  <c r="U380" i="20"/>
  <c r="V380" i="20"/>
  <c r="W380" i="20"/>
  <c r="X380" i="20"/>
  <c r="Y380" i="20"/>
  <c r="Z380" i="20"/>
  <c r="AA380" i="20"/>
  <c r="AB380" i="20"/>
  <c r="AC380" i="20"/>
  <c r="AD380" i="20"/>
  <c r="AE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R380" i="20"/>
  <c r="AS380" i="20"/>
  <c r="AT380" i="20"/>
  <c r="AU380" i="20"/>
  <c r="AV380" i="20"/>
  <c r="AW380" i="20"/>
  <c r="AX380" i="20"/>
  <c r="AY380" i="20"/>
  <c r="AZ380" i="20"/>
  <c r="BA380" i="20"/>
  <c r="BB380" i="20"/>
  <c r="BC380" i="20"/>
  <c r="BD380" i="20"/>
  <c r="B331" i="25"/>
  <c r="D331" i="25"/>
  <c r="M331" i="25"/>
  <c r="K331" i="25"/>
  <c r="I331" i="25"/>
  <c r="L475" i="10"/>
  <c r="M475" i="10"/>
  <c r="I473" i="10"/>
  <c r="C475" i="10"/>
  <c r="L474" i="9"/>
  <c r="D474" i="9" s="1"/>
  <c r="M474" i="9"/>
  <c r="I472" i="9"/>
  <c r="C474" i="9"/>
  <c r="L474" i="11"/>
  <c r="M474" i="11"/>
  <c r="I472" i="11"/>
  <c r="C474" i="11"/>
  <c r="D474" i="11"/>
  <c r="L474" i="12"/>
  <c r="D474" i="12" s="1"/>
  <c r="M474" i="12"/>
  <c r="I472" i="12"/>
  <c r="C474" i="12"/>
  <c r="L468" i="8"/>
  <c r="D468" i="8" s="1"/>
  <c r="M468" i="8"/>
  <c r="I468" i="8"/>
  <c r="C468" i="8"/>
  <c r="L468" i="7"/>
  <c r="D468" i="7" s="1"/>
  <c r="M468" i="7"/>
  <c r="I468" i="7"/>
  <c r="C468" i="7"/>
  <c r="L467" i="6"/>
  <c r="D467" i="6" s="1"/>
  <c r="M467" i="6"/>
  <c r="C467" i="6"/>
  <c r="L468" i="5"/>
  <c r="D468" i="5" s="1"/>
  <c r="M468" i="5"/>
  <c r="I468" i="5"/>
  <c r="C468" i="5"/>
  <c r="G475" i="10" l="1"/>
  <c r="E474" i="9"/>
  <c r="G474" i="9"/>
  <c r="G474" i="11"/>
  <c r="E468" i="8"/>
  <c r="H468" i="8" s="1"/>
  <c r="G468" i="8"/>
  <c r="E468" i="7"/>
  <c r="H468" i="7"/>
  <c r="G468" i="7"/>
  <c r="H467" i="6"/>
  <c r="G467" i="6"/>
  <c r="E468" i="5"/>
  <c r="H468" i="5"/>
  <c r="G468" i="5"/>
  <c r="E466" i="5"/>
  <c r="I467" i="5"/>
  <c r="I466" i="5"/>
  <c r="S379" i="20"/>
  <c r="T379" i="20"/>
  <c r="U379" i="20"/>
  <c r="X379" i="20" s="1"/>
  <c r="V379" i="20"/>
  <c r="Y379" i="20"/>
  <c r="AA379" i="20"/>
  <c r="AC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R379" i="20"/>
  <c r="AS379" i="20"/>
  <c r="AT379" i="20"/>
  <c r="AU379" i="20"/>
  <c r="AW379" i="20"/>
  <c r="AY379" i="20"/>
  <c r="AZ379" i="20"/>
  <c r="BA379" i="20"/>
  <c r="BB379" i="20"/>
  <c r="BC379" i="20"/>
  <c r="BD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E474" i="10" l="1"/>
  <c r="W379" i="20"/>
  <c r="AX379" i="20"/>
  <c r="AD379" i="20"/>
  <c r="Z379" i="20"/>
  <c r="AB379" i="20"/>
  <c r="AV379" i="20"/>
  <c r="G474" i="10"/>
  <c r="G473" i="9"/>
  <c r="H473" i="9"/>
  <c r="G473" i="11"/>
  <c r="G467" i="8"/>
  <c r="E467" i="7"/>
  <c r="G467" i="7"/>
  <c r="H466" i="6"/>
  <c r="H467" i="5"/>
  <c r="E467" i="5"/>
  <c r="S378" i="20"/>
  <c r="T378" i="20"/>
  <c r="U378" i="20"/>
  <c r="W378" i="20" s="1"/>
  <c r="V378" i="20"/>
  <c r="Y378" i="20"/>
  <c r="AA378" i="20"/>
  <c r="AC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AT378" i="20"/>
  <c r="AU378" i="20"/>
  <c r="AW378" i="20"/>
  <c r="AY378" i="20"/>
  <c r="AZ378" i="20"/>
  <c r="BA378" i="20"/>
  <c r="BB378" i="20"/>
  <c r="BC378" i="20"/>
  <c r="BD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AV378" i="20" l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7" i="20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AT377" i="20"/>
  <c r="AU377" i="20"/>
  <c r="AV377" i="20"/>
  <c r="AW377" i="20"/>
  <c r="AX377" i="20"/>
  <c r="AY377" i="20"/>
  <c r="AZ377" i="20"/>
  <c r="BA377" i="20"/>
  <c r="BB377" i="20"/>
  <c r="BC377" i="20"/>
  <c r="BD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C377" i="20" l="1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6" i="20"/>
  <c r="U376" i="20"/>
  <c r="V376" i="20"/>
  <c r="W376" i="20" s="1"/>
  <c r="X376" i="20"/>
  <c r="Z376" i="20"/>
  <c r="AA376" i="20"/>
  <c r="AB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AT376" i="20"/>
  <c r="AU376" i="20"/>
  <c r="AV376" i="20"/>
  <c r="AW376" i="20"/>
  <c r="AX376" i="20"/>
  <c r="AY376" i="20"/>
  <c r="AZ376" i="20"/>
  <c r="BA376" i="20"/>
  <c r="BB376" i="20"/>
  <c r="BC376" i="20"/>
  <c r="BD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C376" i="20" l="1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D375" i="20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5" i="20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W375" i="20"/>
  <c r="AY375" i="20"/>
  <c r="AZ375" i="20"/>
  <c r="BA375" i="20"/>
  <c r="BB375" i="20"/>
  <c r="BC375" i="20"/>
  <c r="I462" i="5"/>
  <c r="E470" i="10" l="1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AB375" i="20"/>
  <c r="X375" i="20"/>
  <c r="BD374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<sst xmlns="http://schemas.openxmlformats.org/spreadsheetml/2006/main" count="700" uniqueCount="604">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</sst>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P23" sqref="P2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43063</v>
      </c>
    </row>
    <row r="2" spans="1:16" x14ac:dyDescent="0.15">
      <c r="A2" s="39" t="s">
        <v>559</v>
      </c>
      <c r="B2" s="39">
        <v>6.5871199999999996</v>
      </c>
      <c r="C2" s="90">
        <v>43063</v>
      </c>
      <c r="D2" s="39">
        <v>13</v>
      </c>
    </row>
    <row r="3" spans="1:16" x14ac:dyDescent="0.15">
      <c r="A3" s="39" t="s">
        <v>560</v>
      </c>
      <c r="B3" s="39">
        <v>6.6002049999999999</v>
      </c>
      <c r="C3" s="90">
        <v>43063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6.5882800000000001</v>
      </c>
      <c r="C4" s="90">
        <v>43064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4104.2</v>
      </c>
      <c r="C5" s="39">
        <v>4102.3999999999996</v>
      </c>
      <c r="D5" s="93">
        <v>4.0000000000000002E-4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3353.82</v>
      </c>
      <c r="C6" s="39">
        <v>3351.92</v>
      </c>
      <c r="D6" s="93">
        <v>5.9999999999999995E-4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1782.66</v>
      </c>
      <c r="C7" s="39">
        <v>1794.78</v>
      </c>
      <c r="D7" s="93">
        <v>-6.7999999999999996E-3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11168.39</v>
      </c>
      <c r="C8" s="39">
        <v>11175.47</v>
      </c>
      <c r="D8" s="93">
        <v>-5.9999999999999995E-4</v>
      </c>
      <c r="J8" s="75"/>
      <c r="K8" s="76"/>
      <c r="L8" s="77"/>
      <c r="M8" s="78"/>
    </row>
    <row r="9" spans="1:16" x14ac:dyDescent="0.15">
      <c r="A9" s="39" t="s">
        <v>525</v>
      </c>
      <c r="B9" s="39">
        <v>6278.03</v>
      </c>
      <c r="C9" s="39">
        <v>6274.51</v>
      </c>
      <c r="D9" s="93">
        <v>5.9999999999999995E-4</v>
      </c>
      <c r="J9" s="79"/>
      <c r="K9" s="80"/>
      <c r="L9" s="81"/>
      <c r="M9" s="82"/>
    </row>
    <row r="10" spans="1:16" x14ac:dyDescent="0.15">
      <c r="A10" s="39" t="s">
        <v>526</v>
      </c>
      <c r="B10" s="39">
        <v>2936.83</v>
      </c>
      <c r="C10" s="39">
        <v>2940.73</v>
      </c>
      <c r="D10" s="93">
        <v>-1.2999999999999999E-3</v>
      </c>
    </row>
    <row r="11" spans="1:16" x14ac:dyDescent="0.15">
      <c r="A11" s="39" t="s">
        <v>527</v>
      </c>
      <c r="B11" s="39">
        <v>15.44</v>
      </c>
      <c r="C11" s="39">
        <v>15.625999999999999</v>
      </c>
      <c r="D11" s="90">
        <v>43063</v>
      </c>
    </row>
    <row r="12" spans="1:16" x14ac:dyDescent="0.15">
      <c r="A12" s="39" t="s">
        <v>528</v>
      </c>
      <c r="B12" s="39">
        <v>15.96</v>
      </c>
      <c r="C12" s="39">
        <v>15.979699999999999</v>
      </c>
      <c r="D12" s="90">
        <v>43063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7.6</v>
      </c>
      <c r="C13" s="39">
        <v>7.6520000000000001</v>
      </c>
      <c r="D13" s="90">
        <v>43063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49.55</v>
      </c>
      <c r="C14" s="39">
        <v>49.701999999999998</v>
      </c>
      <c r="D14" s="90">
        <v>43063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47.94</v>
      </c>
      <c r="C15" s="39">
        <v>48.12</v>
      </c>
      <c r="D15" s="90">
        <v>43061</v>
      </c>
    </row>
    <row r="16" spans="1:16" x14ac:dyDescent="0.15">
      <c r="A16" s="39" t="s">
        <v>532</v>
      </c>
      <c r="B16" s="39">
        <v>35.18</v>
      </c>
      <c r="C16" s="39">
        <v>36.672899999999998</v>
      </c>
      <c r="D16" s="90">
        <v>43061</v>
      </c>
    </row>
    <row r="17" spans="1:16" x14ac:dyDescent="0.15">
      <c r="A17" s="39" t="s">
        <v>533</v>
      </c>
      <c r="B17" s="39">
        <v>31.53</v>
      </c>
      <c r="C17" s="39">
        <v>32.396799999999999</v>
      </c>
      <c r="D17" s="90">
        <v>43061</v>
      </c>
    </row>
    <row r="18" spans="1:16" x14ac:dyDescent="0.15">
      <c r="A18" s="39" t="s">
        <v>534</v>
      </c>
      <c r="B18" s="39">
        <v>34.72</v>
      </c>
      <c r="C18" s="39">
        <v>35.565899999999999</v>
      </c>
      <c r="D18" s="90">
        <v>43061</v>
      </c>
    </row>
    <row r="19" spans="1:16" x14ac:dyDescent="0.15">
      <c r="A19" s="39" t="s">
        <v>535</v>
      </c>
      <c r="B19" s="39">
        <v>13472.32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21039.08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6.5810000000000004</v>
      </c>
      <c r="C21" s="90">
        <v>43063</v>
      </c>
      <c r="D21" s="91">
        <v>0.63298611111111114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3340.38</v>
      </c>
      <c r="B23" s="39">
        <v>3348.41</v>
      </c>
      <c r="C23" s="39">
        <v>3339.02</v>
      </c>
      <c r="D23" s="39">
        <v>3348.07</v>
      </c>
      <c r="E23" s="39">
        <v>3333.5</v>
      </c>
      <c r="F23" s="39">
        <v>3360.43</v>
      </c>
      <c r="G23" s="39">
        <v>3329.2</v>
      </c>
      <c r="H23" s="39">
        <v>946</v>
      </c>
      <c r="I23" s="39">
        <v>1043</v>
      </c>
      <c r="J23" s="39">
        <v>3331.55</v>
      </c>
      <c r="K23" s="39">
        <v>3335.45</v>
      </c>
      <c r="L23" s="39">
        <v>3353.82</v>
      </c>
      <c r="M23" s="39">
        <v>3360.22</v>
      </c>
      <c r="N23" s="39">
        <v>3328.33</v>
      </c>
      <c r="O23" s="39">
        <v>1406</v>
      </c>
      <c r="P23" s="39">
        <v>1317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5"/>
  <sheetViews>
    <sheetView zoomScale="115" zoomScaleNormal="115" workbookViewId="0">
      <pane xSplit="2" ySplit="6" topLeftCell="C356" activePane="bottomRight" state="frozen"/>
      <selection pane="topRight" activeCell="C1" sqref="C1"/>
      <selection pane="bottomLeft" activeCell="A3" sqref="A3"/>
      <selection pane="bottomRight" activeCell="C381" sqref="C381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8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85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5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95"/>
        <v>3403.0129999999999</v>
      </c>
      <c r="T375" s="92" t="str">
        <f t="shared" ref="T375" si="5817">IF(AVERAGE(N374)&lt;S374,"熊",IF(AVERAGE(N374)&gt;S374,"牛",""))</f>
        <v>熊</v>
      </c>
      <c r="U375" s="92">
        <f t="shared" ref="U375" si="5818">MAX(H375,O375)</f>
        <v>3403.28</v>
      </c>
      <c r="V375" s="92">
        <f t="shared" ref="V375" si="5819">MIN(I375,P375)</f>
        <v>3373.29</v>
      </c>
      <c r="W375" s="40">
        <f t="shared" ref="W375" si="5820">LN(U375/V375)</f>
        <v>8.8511432159040695E-3</v>
      </c>
      <c r="X375" s="92">
        <f t="shared" ref="X375" si="5821">IF(U375=H375,J375,Q375)</f>
        <v>941</v>
      </c>
      <c r="Y375" s="92">
        <f t="shared" ref="Y375" si="5822">IF(V375=I375,K375,R375)</f>
        <v>1311</v>
      </c>
      <c r="Z375" s="93">
        <f t="shared" ref="Z375" si="5823">(U375-V375)/(C375)</f>
        <v>8.8396194159190492E-3</v>
      </c>
      <c r="AA375" s="93">
        <f t="shared" ref="AA375" si="5824">LN(C375/N374)</f>
        <v>-1.9346495176541841E-3</v>
      </c>
      <c r="AB375" s="93">
        <f t="shared" ref="AB375" si="5825">LN(N375/U375)</f>
        <v>-6.006342675642316E-3</v>
      </c>
      <c r="AC375" s="93">
        <f t="shared" ref="AC375" si="5826">LN(N375/V375)</f>
        <v>2.8448005402618172E-3</v>
      </c>
      <c r="AD375" s="93">
        <f t="shared" ref="AD375" si="5827">LN(U375/C375)</f>
        <v>3.1195029387988526E-3</v>
      </c>
      <c r="AE375" s="93">
        <f t="shared" ref="AE375" si="5828">LN(V375/C375)</f>
        <v>-5.7316402771053288E-3</v>
      </c>
      <c r="AF375" s="93">
        <f t="shared" ref="AF375" si="5829">LN(N375/C375)</f>
        <v>-2.8868397368436312E-3</v>
      </c>
      <c r="AG375" s="93">
        <f t="shared" ref="AG375" si="5830">LN(N375/N374)</f>
        <v>-4.8214892544978837E-3</v>
      </c>
      <c r="AH375" s="93">
        <f t="shared" ref="AH375" si="5831">LN(D375/C375)</f>
        <v>1.390263667069652E-3</v>
      </c>
      <c r="AI375" s="93">
        <f t="shared" ref="AI375" si="5832">LN(E375/C375)</f>
        <v>2.7903544898778918E-3</v>
      </c>
      <c r="AJ375" s="93">
        <f t="shared" ref="AJ375" si="5833">LN(F375/C375)</f>
        <v>2.8902860074800306E-3</v>
      </c>
      <c r="AK375" s="93">
        <f t="shared" ref="AK375" si="5834">+LN(G375/C375)</f>
        <v>-4.0314834768829817E-3</v>
      </c>
      <c r="AL375" s="93">
        <f t="shared" ref="AL375" si="5835">LN(H375/I375)</f>
        <v>8.8007485814396574E-3</v>
      </c>
      <c r="AM375" s="93">
        <f t="shared" ref="AM375" si="5836">LN(O375/P375)</f>
        <v>4.4545479803578692E-3</v>
      </c>
      <c r="AN375" s="93">
        <f t="shared" ref="AN375" si="5837">LN(L375/G375)</f>
        <v>7.1592552699337013E-4</v>
      </c>
      <c r="AO375" s="40">
        <f t="shared" ref="AO375" si="5838">(C375-I375)/(H375-I375)</f>
        <v>0.64453386988597228</v>
      </c>
      <c r="AP375" s="40">
        <f t="shared" ref="AP375" si="5839">(N374-I375)/(H375-I375)</f>
        <v>0.86485580147551377</v>
      </c>
      <c r="AQ375" s="93">
        <f t="shared" ref="AQ375" si="5840">LN(M375/L375)</f>
        <v>-2.1196797629417993E-3</v>
      </c>
      <c r="AR375" s="93">
        <f t="shared" ref="AR375" si="5841">LN(N375/L375)</f>
        <v>4.287182130460982E-4</v>
      </c>
      <c r="AS375" s="93">
        <f t="shared" ref="AS375" si="5842">LN(N375/C375)</f>
        <v>-2.8868397368436312E-3</v>
      </c>
      <c r="AT375" s="28">
        <f t="shared" ref="AT375" si="5843">+(G375-I375)/(H375-I375)</f>
        <v>0.18678739101274758</v>
      </c>
      <c r="AU375" s="28">
        <f t="shared" ref="AU375" si="5844">+(N375-P375)/(O375-P375)</f>
        <v>0.638114209827368</v>
      </c>
      <c r="AV375" s="40">
        <f t="shared" ref="AV375" si="5845">+(N375-V375)/(U375-V375)</f>
        <v>0.32044014671557358</v>
      </c>
      <c r="AW375" s="93">
        <f t="shared" ref="AW375" si="5846">LN(N375/C375)</f>
        <v>-2.8868397368436312E-3</v>
      </c>
      <c r="AX375" s="28">
        <f t="shared" ref="AX375" si="5847">(N375-L375)/(U375-V375)</f>
        <v>4.8349449816614251E-2</v>
      </c>
      <c r="AY375" s="93">
        <f t="shared" ref="AY375" si="5848">LN(G375/I375)</f>
        <v>1.6497621657579128E-3</v>
      </c>
      <c r="AZ375" s="93">
        <f t="shared" ref="AZ375" si="5849">LN(N375/P375)</f>
        <v>2.8448005402618172E-3</v>
      </c>
      <c r="BA375" s="93">
        <f t="shared" ref="BA375" si="5850">AV374</f>
        <v>0.45702082221035434</v>
      </c>
      <c r="BB375" s="93">
        <f t="shared" ref="BB375" si="5851">AR374</f>
        <v>-1.5590459258861406E-4</v>
      </c>
      <c r="BC375" s="93">
        <f t="shared" ref="BC375" si="5852">AS374</f>
        <v>1.7843371771701284E-3</v>
      </c>
      <c r="BD375" s="39">
        <f t="shared" si="5780"/>
        <v>1</v>
      </c>
    </row>
    <row r="376" spans="1:57" x14ac:dyDescent="0.15">
      <c r="A376" s="90">
        <v>43059</v>
      </c>
      <c r="B376" s="41">
        <f t="shared" si="4153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95"/>
        <v>3403.2259999999997</v>
      </c>
      <c r="T376" s="92" t="str">
        <f t="shared" ref="T376" si="5853">IF(AVERAGE(N375)&lt;S375,"熊",IF(AVERAGE(N375)&gt;S375,"牛",""))</f>
        <v>熊</v>
      </c>
      <c r="U376" s="92">
        <f t="shared" ref="U376" si="5854">MAX(H376,O376)</f>
        <v>3393.03</v>
      </c>
      <c r="V376" s="92">
        <f t="shared" ref="V376" si="5855">MIN(I376,P376)</f>
        <v>3337.11</v>
      </c>
      <c r="W376" s="40">
        <f t="shared" ref="W376" si="5856">LN(U376/V376)</f>
        <v>1.6618164530153849E-2</v>
      </c>
      <c r="X376" s="92">
        <f t="shared" ref="X376" si="5857">IF(U376=H376,J376,Q376)</f>
        <v>1459</v>
      </c>
      <c r="Y376" s="92">
        <f t="shared" ref="Y376" si="5858">IF(V376=I376,K376,R376)</f>
        <v>1030</v>
      </c>
      <c r="Z376" s="93">
        <f t="shared" ref="Z376" si="5859">(U376-V376)/(C376)</f>
        <v>1.6636172966218953E-2</v>
      </c>
      <c r="AA376" s="93">
        <f t="shared" ref="AA376" si="5860">LN(C376/N375)</f>
        <v>-6.3906508040282731E-3</v>
      </c>
      <c r="AB376" s="93">
        <f t="shared" ref="AB376" si="5861">LN(N376/U376)</f>
        <v>-1.8863976051536552E-4</v>
      </c>
      <c r="AC376" s="93">
        <f t="shared" ref="AC376" si="5862">LN(N376/V376)</f>
        <v>1.642952476963852E-2</v>
      </c>
      <c r="AD376" s="93">
        <f t="shared" ref="AD376" si="5863">LN(U376/C376)</f>
        <v>9.3806485008527622E-3</v>
      </c>
      <c r="AE376" s="93">
        <f t="shared" ref="AE376" si="5864">LN(V376/C376)</f>
        <v>-7.2375160293012249E-3</v>
      </c>
      <c r="AF376" s="93">
        <f t="shared" ref="AF376" si="5865">LN(N376/C376)</f>
        <v>9.1920087403372149E-3</v>
      </c>
      <c r="AG376" s="93">
        <f t="shared" ref="AG376" si="5866">LN(N376/N375)</f>
        <v>2.8013579363090511E-3</v>
      </c>
      <c r="AH376" s="93">
        <f t="shared" ref="AH376" si="5867">LN(D376/C376)</f>
        <v>-7.6784346909289304E-4</v>
      </c>
      <c r="AI376" s="93">
        <f t="shared" ref="AI376" si="5868">LN(E376/C376)</f>
        <v>-8.5716586942388923E-4</v>
      </c>
      <c r="AJ376" s="93">
        <f t="shared" ref="AJ376" si="5869">LN(F376/C376)</f>
        <v>-6.311993559752321E-3</v>
      </c>
      <c r="AK376" s="93">
        <f t="shared" ref="AK376" si="5870">+LN(G376/C376)</f>
        <v>-2.0906304519811019E-3</v>
      </c>
      <c r="AL376" s="93">
        <f t="shared" ref="AL376" si="5871">LN(H376/I376)</f>
        <v>8.0880028801785311E-3</v>
      </c>
      <c r="AM376" s="93">
        <f t="shared" ref="AM376" si="5872">LN(O376/P376)</f>
        <v>1.3422900850326209E-2</v>
      </c>
      <c r="AN376" s="93">
        <f t="shared" ref="AN376" si="5873">LN(L376/G376)</f>
        <v>3.7258324313158876E-4</v>
      </c>
      <c r="AO376" s="40">
        <f t="shared" ref="AO376" si="5874">(C376-I376)/(H376-I376)</f>
        <v>0.89446494464944148</v>
      </c>
      <c r="AP376" s="40">
        <f t="shared" ref="AP376" si="5875">(N375-I376)/(H376-I376)</f>
        <v>1.6896678966789711</v>
      </c>
      <c r="AQ376" s="93">
        <f t="shared" ref="AQ376" si="5876">LN(M376/L376)</f>
        <v>-5.2761876744718728E-4</v>
      </c>
      <c r="AR376" s="93">
        <f t="shared" ref="AR376" si="5877">LN(N376/L376)</f>
        <v>1.0910055949186761E-2</v>
      </c>
      <c r="AS376" s="93">
        <f t="shared" ref="AS376" si="5878">LN(N376/C376)</f>
        <v>9.1920087403372149E-3</v>
      </c>
      <c r="AT376" s="28">
        <f t="shared" ref="AT376" si="5879">+(G376-I376)/(H376-I376)</f>
        <v>0.63542435424353716</v>
      </c>
      <c r="AU376" s="28">
        <f t="shared" ref="AU376" si="5880">+(N376-P376)/(O376-P376)</f>
        <v>0.98585322723253044</v>
      </c>
      <c r="AV376" s="40">
        <f t="shared" ref="AV376" si="5881">+(N376-V376)/(U376-V376)</f>
        <v>0.98855507868382819</v>
      </c>
      <c r="AW376" s="93">
        <f t="shared" ref="AW376" si="5882">LN(N376/C376)</f>
        <v>9.1920087403372149E-3</v>
      </c>
      <c r="AX376" s="28">
        <f t="shared" ref="AX376" si="5883">(N376-L376)/(U376-V376)</f>
        <v>0.65826180257510547</v>
      </c>
      <c r="AY376" s="93">
        <f t="shared" ref="AY376" si="5884">LN(G376/I376)</f>
        <v>5.1468855773202926E-3</v>
      </c>
      <c r="AZ376" s="93">
        <f t="shared" ref="AZ376" si="5885">LN(N376/P376)</f>
        <v>1.3234261089810927E-2</v>
      </c>
      <c r="BA376" s="93">
        <f t="shared" ref="BA376" si="5886">AV375</f>
        <v>0.32044014671557358</v>
      </c>
      <c r="BB376" s="93">
        <f t="shared" ref="BB376" si="5887">AR375</f>
        <v>4.287182130460982E-4</v>
      </c>
      <c r="BC376" s="93">
        <f t="shared" ref="BC376" si="5888">AS375</f>
        <v>-2.8868397368436312E-3</v>
      </c>
      <c r="BD376" s="39">
        <f t="shared" ref="BD376" si="5889">IF(AR375&lt;0,1,0)</f>
        <v>0</v>
      </c>
    </row>
    <row r="377" spans="1:57" x14ac:dyDescent="0.15">
      <c r="A377" s="90">
        <v>43060</v>
      </c>
      <c r="B377" s="41">
        <f t="shared" si="4153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95"/>
        <v>3403.8110000000001</v>
      </c>
      <c r="T377" s="92" t="str">
        <f t="shared" ref="T377" si="5890">IF(AVERAGE(N376)&lt;S376,"熊",IF(AVERAGE(N376)&gt;S376,"牛",""))</f>
        <v>熊</v>
      </c>
      <c r="U377" s="92">
        <f t="shared" ref="U377" si="5891">MAX(H377,O377)</f>
        <v>3419.31</v>
      </c>
      <c r="V377" s="92">
        <f t="shared" ref="V377" si="5892">MIN(I377,P377)</f>
        <v>3377.85</v>
      </c>
      <c r="W377" s="40">
        <f t="shared" ref="W377" si="5893">LN(U377/V377)</f>
        <v>1.2199363907073666E-2</v>
      </c>
      <c r="X377" s="92">
        <f t="shared" ref="X377" si="5894">IF(U377=H377,J377,Q377)</f>
        <v>1332</v>
      </c>
      <c r="Y377" s="92">
        <f t="shared" ref="Y377" si="5895">IF(V377=I377,K377,R377)</f>
        <v>931</v>
      </c>
      <c r="Z377" s="93">
        <f t="shared" ref="Z377" si="5896">(U377-V377)/(C377)</f>
        <v>1.2257713549119561E-2</v>
      </c>
      <c r="AA377" s="93">
        <f t="shared" ref="AA377" si="5897">LN(C377/N376)</f>
        <v>-2.9609970340367811E-3</v>
      </c>
      <c r="AB377" s="93">
        <f t="shared" ref="AB377" si="5898">LN(N377/U377)</f>
        <v>-2.5828003464464155E-3</v>
      </c>
      <c r="AC377" s="93">
        <f t="shared" ref="AC377" si="5899">LN(N377/V377)</f>
        <v>9.61656356062714E-3</v>
      </c>
      <c r="AD377" s="93">
        <f t="shared" ref="AD377" si="5900">LN(U377/C377)</f>
        <v>1.086508563196207E-2</v>
      </c>
      <c r="AE377" s="93">
        <f t="shared" ref="AE377" si="5901">LN(V377/C377)</f>
        <v>-1.3342782751114837E-3</v>
      </c>
      <c r="AF377" s="93">
        <f t="shared" ref="AF377" si="5902">LN(N377/C377)</f>
        <v>8.282285285515719E-3</v>
      </c>
      <c r="AG377" s="93">
        <f t="shared" ref="AG377" si="5903">LN(N377/N376)</f>
        <v>5.321288251478918E-3</v>
      </c>
      <c r="AH377" s="93">
        <f t="shared" ref="AH377" si="5904">LN(D377/C377)</f>
        <v>-1.0678720929123981E-3</v>
      </c>
      <c r="AI377" s="93">
        <f t="shared" ref="AI377" si="5905">LN(E377/C377)</f>
        <v>1.8195571918384777E-3</v>
      </c>
      <c r="AJ377" s="93">
        <f t="shared" ref="AJ377" si="5906">LN(F377/C377)</f>
        <v>3.7771973283335456E-3</v>
      </c>
      <c r="AK377" s="93">
        <f t="shared" ref="AK377" si="5907">+LN(G377/C377)</f>
        <v>6.544956050253248E-3</v>
      </c>
      <c r="AL377" s="93">
        <f t="shared" ref="AL377" si="5908">LN(H377/I377)</f>
        <v>1.158794259681524E-2</v>
      </c>
      <c r="AM377" s="93">
        <f t="shared" ref="AM377" si="5909">LN(O377/P377)</f>
        <v>4.5521975581040977E-3</v>
      </c>
      <c r="AN377" s="93">
        <f t="shared" ref="AN377" si="5910">LN(L377/G377)</f>
        <v>1.1419296326933238E-3</v>
      </c>
      <c r="AO377" s="40">
        <f t="shared" ref="AO377" si="5911">(C377-I377)/(H377-I377)</f>
        <v>0.11455422910846408</v>
      </c>
      <c r="AP377" s="40">
        <f t="shared" ref="AP377" si="5912">(N376-I377)/(H377-I377)</f>
        <v>0.36931673863347736</v>
      </c>
      <c r="AQ377" s="93">
        <f t="shared" ref="AQ377" si="5913">LN(M377/L377)</f>
        <v>5.7194228755100859E-4</v>
      </c>
      <c r="AR377" s="93">
        <f t="shared" ref="AR377" si="5914">LN(N377/L377)</f>
        <v>5.9539960256921516E-4</v>
      </c>
      <c r="AS377" s="93">
        <f t="shared" ref="AS377" si="5915">LN(N377/C377)</f>
        <v>8.282285285515719E-3</v>
      </c>
      <c r="AT377" s="28">
        <f t="shared" ref="AT377" si="5916">+(G377-I377)/(H377-I377)</f>
        <v>0.67868935737872316</v>
      </c>
      <c r="AU377" s="28">
        <f t="shared" ref="AU377" si="5917">+(N377-P377)/(O377-P377)</f>
        <v>0.43206696716031501</v>
      </c>
      <c r="AV377" s="40">
        <f t="shared" ref="AV377" si="5918">+(N377-V377)/(U377-V377)</f>
        <v>0.78726483357452592</v>
      </c>
      <c r="AW377" s="93">
        <f t="shared" ref="AW377" si="5919">LN(N377/C377)</f>
        <v>8.282285285515719E-3</v>
      </c>
      <c r="AX377" s="28">
        <f t="shared" ref="AX377" si="5920">(N377-L377)/(U377-V377)</f>
        <v>4.8962855764586193E-2</v>
      </c>
      <c r="AY377" s="93">
        <f t="shared" ref="AY377" si="5921">LN(G377/I377)</f>
        <v>7.8792343253647704E-3</v>
      </c>
      <c r="AZ377" s="93">
        <f t="shared" ref="AZ377" si="5922">LN(N377/P377)</f>
        <v>1.9693972116578513E-3</v>
      </c>
      <c r="BA377" s="93">
        <f t="shared" ref="BA377" si="5923">AV376</f>
        <v>0.98855507868382819</v>
      </c>
      <c r="BB377" s="93">
        <f t="shared" ref="BB377" si="5924">AR376</f>
        <v>1.0910055949186761E-2</v>
      </c>
      <c r="BC377" s="93">
        <f t="shared" ref="BC377" si="5925">AS376</f>
        <v>9.1920087403372149E-3</v>
      </c>
      <c r="BD377" s="39">
        <f t="shared" ref="BD377" si="5926">IF(AR376&lt;0,1,0)</f>
        <v>0</v>
      </c>
    </row>
    <row r="378" spans="1:57" x14ac:dyDescent="0.15">
      <c r="A378" s="90">
        <v>43061</v>
      </c>
      <c r="B378" s="41">
        <f t="shared" si="4153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95"/>
        <v>3404.9234999999999</v>
      </c>
      <c r="T378" s="92" t="str">
        <f t="shared" ref="T378" si="5927">IF(AVERAGE(N377)&lt;S377,"熊",IF(AVERAGE(N377)&gt;S377,"牛",""))</f>
        <v>牛</v>
      </c>
      <c r="U378" s="92">
        <f t="shared" ref="U378" si="5928">MAX(H378,O378)</f>
        <v>3442.09</v>
      </c>
      <c r="V378" s="92">
        <f t="shared" ref="V378" si="5929">MIN(I378,P378)</f>
        <v>3404.61</v>
      </c>
      <c r="W378" s="40">
        <f t="shared" ref="W378" si="5930">LN(U378/V378)</f>
        <v>1.0948449439489034E-2</v>
      </c>
      <c r="X378" s="92">
        <f t="shared" ref="X378" si="5931">IF(U378=H378,J378,Q378)</f>
        <v>1105</v>
      </c>
      <c r="Y378" s="92">
        <f t="shared" ref="Y378" si="5932">IF(V378=I378,K378,R378)</f>
        <v>1415</v>
      </c>
      <c r="Z378" s="93">
        <f t="shared" ref="Z378" si="5933">(U378-V378)/(C378)</f>
        <v>1.0967626772948477E-2</v>
      </c>
      <c r="AA378" s="93">
        <f t="shared" ref="AA378" si="5934">LN(C378/N377)</f>
        <v>2.003568426860516E-3</v>
      </c>
      <c r="AB378" s="93">
        <f t="shared" ref="AB378" si="5935">LN(N378/U378)</f>
        <v>-3.3844820631438463E-3</v>
      </c>
      <c r="AC378" s="93">
        <f t="shared" ref="AC378" si="5936">LN(N378/V378)</f>
        <v>7.5639673763451352E-3</v>
      </c>
      <c r="AD378" s="93">
        <f t="shared" ref="AD378" si="5937">LN(U378/C378)</f>
        <v>7.2193006223079609E-3</v>
      </c>
      <c r="AE378" s="93">
        <f t="shared" ref="AE378" si="5938">LN(V378/C378)</f>
        <v>-3.7291488171811672E-3</v>
      </c>
      <c r="AF378" s="93">
        <f t="shared" ref="AF378" si="5939">LN(N378/C378)</f>
        <v>3.8348185591639571E-3</v>
      </c>
      <c r="AG378" s="93">
        <f t="shared" ref="AG378" si="5940">LN(N378/N377)</f>
        <v>5.8383869860244826E-3</v>
      </c>
      <c r="AH378" s="93">
        <f t="shared" ref="AH378" si="5941">LN(D378/C378)</f>
        <v>1.3480972963991133E-3</v>
      </c>
      <c r="AI378" s="93">
        <f t="shared" ref="AI378" si="5942">LN(E378/C378)</f>
        <v>2.5396931826968429E-3</v>
      </c>
      <c r="AJ378" s="93">
        <f t="shared" ref="AJ378" si="5943">LN(F378/C378)</f>
        <v>2.31783682793786E-3</v>
      </c>
      <c r="AK378" s="93">
        <f t="shared" ref="AK378" si="5944">+LN(G378/C378)</f>
        <v>3.0328553102542477E-3</v>
      </c>
      <c r="AL378" s="93">
        <f t="shared" ref="AL378" si="5945">LN(H378/I378)</f>
        <v>7.2544163726032881E-3</v>
      </c>
      <c r="AM378" s="93">
        <f t="shared" ref="AM378" si="5946">LN(O378/P378)</f>
        <v>9.7478766250259832E-3</v>
      </c>
      <c r="AN378" s="93">
        <f t="shared" ref="AN378" si="5947">LN(L378/G378)</f>
        <v>2.6256252271567233E-5</v>
      </c>
      <c r="AO378" s="40">
        <f t="shared" ref="AO378" si="5948">(C378-I378)/(H378-I378)</f>
        <v>4.8231511253975217E-3</v>
      </c>
      <c r="AP378" s="40">
        <f t="shared" ref="AP378" si="5949">(N377-I378)/(H378-I378)</f>
        <v>-0.27009646302251711</v>
      </c>
      <c r="AQ378" s="93">
        <f t="shared" ref="AQ378" si="5950">LN(M378/L378)</f>
        <v>1.5828530508403881E-3</v>
      </c>
      <c r="AR378" s="93">
        <f t="shared" ref="AR378" si="5951">LN(N378/L378)</f>
        <v>7.757069966380242E-4</v>
      </c>
      <c r="AS378" s="93">
        <f t="shared" ref="AS378" si="5952">LN(N378/C378)</f>
        <v>3.8348185591639571E-3</v>
      </c>
      <c r="AT378" s="28">
        <f t="shared" ref="AT378" si="5953">+(G378-I378)/(H378-I378)</f>
        <v>0.42202572347266698</v>
      </c>
      <c r="AU378" s="28">
        <f t="shared" ref="AU378" si="5954">+(N378-P378)/(O378-P378)</f>
        <v>0.77511244377811028</v>
      </c>
      <c r="AV378" s="40">
        <f t="shared" ref="AV378" si="5955">+(N378-V378)/(U378-V378)</f>
        <v>0.6897011739594423</v>
      </c>
      <c r="AW378" s="93">
        <f t="shared" ref="AW378" si="5956">LN(N378/C378)</f>
        <v>3.8348185591639571E-3</v>
      </c>
      <c r="AX378" s="28">
        <f t="shared" ref="AX378" si="5957">(N378-L378)/(U378-V378)</f>
        <v>7.0971184631799716E-2</v>
      </c>
      <c r="AY378" s="93">
        <f t="shared" ref="AY378" si="5958">LN(G378/I378)</f>
        <v>3.0679710605498924E-3</v>
      </c>
      <c r="AZ378" s="93">
        <f t="shared" ref="AZ378" si="5959">LN(N378/P378)</f>
        <v>7.5639673763451352E-3</v>
      </c>
      <c r="BA378" s="93">
        <f t="shared" ref="BA378" si="5960">AV377</f>
        <v>0.78726483357452592</v>
      </c>
      <c r="BB378" s="93">
        <f t="shared" ref="BB378" si="5961">AR377</f>
        <v>5.9539960256921516E-4</v>
      </c>
      <c r="BC378" s="93">
        <f t="shared" ref="BC378" si="5962">AS377</f>
        <v>8.282285285515719E-3</v>
      </c>
      <c r="BD378" s="39">
        <f t="shared" ref="BD378" si="5963">IF(AR377&lt;0,1,0)</f>
        <v>0</v>
      </c>
    </row>
    <row r="379" spans="1:57" x14ac:dyDescent="0.15">
      <c r="A379" s="90">
        <v>43062</v>
      </c>
      <c r="B379" s="41">
        <f t="shared" si="4153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95"/>
        <v>3406.6019999999999</v>
      </c>
      <c r="T379" s="92" t="str">
        <f t="shared" ref="T379" si="5964">IF(AVERAGE(N378)&lt;S378,"熊",IF(AVERAGE(N378)&gt;S378,"牛",""))</f>
        <v>牛</v>
      </c>
      <c r="U379" s="92">
        <f t="shared" ref="U379" si="5965">MAX(H379,O379)</f>
        <v>3429.19</v>
      </c>
      <c r="V379" s="92">
        <f t="shared" ref="V379" si="5966">MIN(I379,P379)</f>
        <v>3342.33</v>
      </c>
      <c r="W379" s="40">
        <f t="shared" ref="W379" si="5967">LN(U379/V379)</f>
        <v>2.5655913120258514E-2</v>
      </c>
      <c r="X379" s="92">
        <f t="shared" ref="X379" si="5968">IF(U379=H379,J379,Q379)</f>
        <v>1031</v>
      </c>
      <c r="Y379" s="92">
        <f t="shared" ref="Y379" si="5969">IF(V379=I379,K379,R379)</f>
        <v>1449</v>
      </c>
      <c r="Z379" s="93">
        <f t="shared" ref="Z379" si="5970">(U379-V379)/(C379)</f>
        <v>2.5360583941605876E-2</v>
      </c>
      <c r="AA379" s="93">
        <f t="shared" ref="AA379" si="5971">LN(C379/N378)</f>
        <v>-1.5928912587843064E-3</v>
      </c>
      <c r="AB379" s="93">
        <f t="shared" ref="AB379" si="5972">LN(N379/U379)</f>
        <v>-2.2793749068795728E-2</v>
      </c>
      <c r="AC379" s="93">
        <f t="shared" ref="AC379" si="5973">LN(N379/V379)</f>
        <v>2.8621640514628049E-3</v>
      </c>
      <c r="AD379" s="93">
        <f t="shared" ref="AD379" si="5974">LN(U379/C379)</f>
        <v>1.2226099719807905E-3</v>
      </c>
      <c r="AE379" s="93">
        <f t="shared" ref="AE379" si="5975">LN(V379/C379)</f>
        <v>-2.4433303148277678E-2</v>
      </c>
      <c r="AF379" s="93">
        <f t="shared" ref="AF379" si="5976">LN(N379/C379)</f>
        <v>-2.1571139096814868E-2</v>
      </c>
      <c r="AG379" s="93">
        <f t="shared" ref="AG379" si="5977">LN(N379/N378)</f>
        <v>-2.3164030355599205E-2</v>
      </c>
      <c r="AH379" s="93">
        <f t="shared" ref="AH379" si="5978">LN(D379/C379)</f>
        <v>-1.3439684145254646E-3</v>
      </c>
      <c r="AI379" s="93">
        <f t="shared" ref="AI379" si="5979">LN(E379/C379)</f>
        <v>0</v>
      </c>
      <c r="AJ379" s="93">
        <f t="shared" ref="AJ379" si="5980">LN(F379/C379)</f>
        <v>-2.8624871706573731E-3</v>
      </c>
      <c r="AK379" s="93">
        <f t="shared" ref="AK379" si="5981">+LN(G379/C379)</f>
        <v>-7.1701698875231475E-3</v>
      </c>
      <c r="AL379" s="93">
        <f t="shared" ref="AL379" si="5982">LN(H379/I379)</f>
        <v>8.3927798595039935E-3</v>
      </c>
      <c r="AM379" s="93">
        <f t="shared" ref="AM379" si="5983">LN(O379/P379)</f>
        <v>1.7980411163190553E-2</v>
      </c>
      <c r="AN379" s="93">
        <f t="shared" ref="AN379" si="5984">LN(L379/G379)</f>
        <v>-6.6482322858204418E-4</v>
      </c>
      <c r="AO379" s="40">
        <f t="shared" ref="AO379" si="5985">(C379-I379)/(H379-I379)</f>
        <v>0.85380321004884596</v>
      </c>
      <c r="AP379" s="40">
        <f t="shared" ref="AP379" si="5986">(N378-I379)/(H379-I379)</f>
        <v>1.044312630844382</v>
      </c>
      <c r="AQ379" s="93">
        <f t="shared" ref="AQ379" si="5987">LN(M379/L379)</f>
        <v>-6.1815250907198721E-4</v>
      </c>
      <c r="AR379" s="93">
        <f t="shared" ref="AR379" si="5988">LN(N379/L379)</f>
        <v>-1.3736145980709718E-2</v>
      </c>
      <c r="AS379" s="93">
        <f t="shared" ref="AS379" si="5989">LN(N379/C379)</f>
        <v>-2.1571139096814868E-2</v>
      </c>
      <c r="AT379" s="28">
        <f t="shared" ref="AT379" si="5990">+(G379-I379)/(H379-I379)</f>
        <v>0</v>
      </c>
      <c r="AU379" s="28">
        <f t="shared" ref="AU379" si="5991">+(N379-P379)/(O379-P379)</f>
        <v>0.15798153034300705</v>
      </c>
      <c r="AV379" s="40">
        <f t="shared" ref="AV379" si="5992">+(N379-V379)/(U379-V379)</f>
        <v>0.11029242459129535</v>
      </c>
      <c r="AW379" s="93">
        <f t="shared" ref="AW379" si="5993">LN(N379/C379)</f>
        <v>-2.1571139096814868E-2</v>
      </c>
      <c r="AX379" s="28">
        <f t="shared" ref="AX379" si="5994">(N379-L379)/(U379-V379)</f>
        <v>-0.53373244301174372</v>
      </c>
      <c r="AY379" s="93">
        <f t="shared" ref="AY379" si="5995">LN(G379/I379)</f>
        <v>0</v>
      </c>
      <c r="AZ379" s="93">
        <f t="shared" ref="AZ379" si="5996">LN(N379/P379)</f>
        <v>2.8621640514628049E-3</v>
      </c>
      <c r="BA379" s="93">
        <f t="shared" ref="BA379" si="5997">AV378</f>
        <v>0.6897011739594423</v>
      </c>
      <c r="BB379" s="93">
        <f t="shared" ref="BB379" si="5998">AR378</f>
        <v>7.757069966380242E-4</v>
      </c>
      <c r="BC379" s="93">
        <f t="shared" ref="BC379" si="5999">AS378</f>
        <v>3.8348185591639571E-3</v>
      </c>
      <c r="BD379" s="39">
        <f t="shared" ref="BD379" si="6000">IF(AR378&lt;0,1,0)</f>
        <v>0</v>
      </c>
      <c r="BE379" t="s">
        <v>596</v>
      </c>
    </row>
    <row r="380" spans="1:57" x14ac:dyDescent="0.15">
      <c r="A380" s="90">
        <v>43063</v>
      </c>
      <c r="B380" s="41">
        <f t="shared" si="4153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95"/>
        <v>3403.8195000000001</v>
      </c>
      <c r="T380" s="92" t="str">
        <f t="shared" ref="T380" si="6001">IF(AVERAGE(N379)&lt;S379,"熊",IF(AVERAGE(N379)&gt;S379,"牛",""))</f>
        <v>熊</v>
      </c>
      <c r="U380" s="92">
        <f t="shared" ref="U380" si="6002">MAX(H380,O380)</f>
        <v>3360.43</v>
      </c>
      <c r="V380" s="92">
        <f t="shared" ref="V380" si="6003">MIN(I380,P380)</f>
        <v>3328.33</v>
      </c>
      <c r="W380" s="40">
        <f t="shared" ref="W380" si="6004">LN(U380/V380)</f>
        <v>9.5982652804210283E-3</v>
      </c>
      <c r="X380" s="92">
        <f t="shared" ref="X380" si="6005">IF(U380=H380,J380,Q380)</f>
        <v>946</v>
      </c>
      <c r="Y380" s="92">
        <f t="shared" ref="Y380" si="6006">IF(V380=I380,K380,R380)</f>
        <v>1317</v>
      </c>
      <c r="Z380" s="93">
        <f t="shared" ref="Z380" si="6007">(U380-V380)/(C380)</f>
        <v>9.609685125644361E-3</v>
      </c>
      <c r="AA380" s="93">
        <f t="shared" ref="AA380" si="6008">LN(C380/N379)</f>
        <v>-3.4457596452697114E-3</v>
      </c>
      <c r="AB380" s="93">
        <f t="shared" ref="AB380" si="6009">LN(N380/U380)</f>
        <v>-1.9689472794265049E-3</v>
      </c>
      <c r="AC380" s="93">
        <f t="shared" ref="AC380" si="6010">LN(N380/V380)</f>
        <v>7.6293180009945833E-3</v>
      </c>
      <c r="AD380" s="93">
        <f t="shared" ref="AD380" si="6011">LN(U380/C380)</f>
        <v>5.9843690052310515E-3</v>
      </c>
      <c r="AE380" s="93">
        <f t="shared" ref="AE380" si="6012">LN(V380/C380)</f>
        <v>-3.6138962751900016E-3</v>
      </c>
      <c r="AF380" s="93">
        <f t="shared" ref="AF380" si="6013">LN(N380/C380)</f>
        <v>4.0154217258043948E-3</v>
      </c>
      <c r="AG380" s="93">
        <f t="shared" ref="AG380" si="6014">LN(N380/N379)</f>
        <v>5.6966208053480058E-4</v>
      </c>
      <c r="AH380" s="93">
        <f t="shared" ref="AH380" si="6015">LN(D380/C380)</f>
        <v>2.4010333282159626E-3</v>
      </c>
      <c r="AI380" s="93">
        <f t="shared" ref="AI380" si="6016">LN(E380/C380)</f>
        <v>-4.0722221121488374E-4</v>
      </c>
      <c r="AJ380" s="93">
        <f t="shared" ref="AJ380" si="6017">LN(F380/C380)</f>
        <v>2.2994874413345928E-3</v>
      </c>
      <c r="AK380" s="93">
        <f t="shared" ref="AK380" si="6018">+LN(G380/C380)</f>
        <v>-2.0617698961263166E-3</v>
      </c>
      <c r="AL380" s="93">
        <f t="shared" ref="AL380" si="6019">LN(H380/I380)</f>
        <v>9.3369070875320218E-3</v>
      </c>
      <c r="AM380" s="93">
        <f t="shared" ref="AM380" si="6020">LN(O380/P380)</f>
        <v>9.5357713252028041E-3</v>
      </c>
      <c r="AN380" s="93">
        <f t="shared" ref="AN380" si="6021">LN(L380/G380)</f>
        <v>-5.8514191360554122E-4</v>
      </c>
      <c r="AO380" s="40">
        <f t="shared" ref="AO380" si="6022">(C380-I380)/(H380-I380)</f>
        <v>0.35798911303234981</v>
      </c>
      <c r="AP380" s="40">
        <f t="shared" ref="AP380" si="6023">(N379-I380)/(H380-I380)</f>
        <v>0.72718539865513998</v>
      </c>
      <c r="AQ380" s="93">
        <f t="shared" ref="AQ380" si="6024">LN(M380/L380)</f>
        <v>1.1699416363724752E-3</v>
      </c>
      <c r="AR380" s="93">
        <f t="shared" ref="AR380" si="6025">LN(N380/L380)</f>
        <v>6.6623335355363291E-3</v>
      </c>
      <c r="AS380" s="93">
        <f t="shared" ref="AS380" si="6026">LN(N380/C380)</f>
        <v>4.0154217258043948E-3</v>
      </c>
      <c r="AT380" s="28">
        <f t="shared" ref="AT380" si="6027">+(G380-I380)/(H380-I380)</f>
        <v>0.13768812039705985</v>
      </c>
      <c r="AU380" s="28">
        <f t="shared" ref="AU380" si="6028">+(N380-P380)/(O380-P380)</f>
        <v>0.79931012856695949</v>
      </c>
      <c r="AV380" s="40">
        <f t="shared" ref="AV380" si="6029">+(N380-V380)/(U380-V380)</f>
        <v>0.79408099688474487</v>
      </c>
      <c r="AW380" s="93">
        <f t="shared" ref="AW380" si="6030">LN(N380/C380)</f>
        <v>4.0154217258043948E-3</v>
      </c>
      <c r="AX380" s="28">
        <f t="shared" ref="AX380" si="6031">(N380-L380)/(U380-V380)</f>
        <v>0.69376947040498582</v>
      </c>
      <c r="AY380" s="93">
        <f t="shared" ref="AY380" si="6032">LN(G380/I380)</f>
        <v>1.2907681861747907E-3</v>
      </c>
      <c r="AZ380" s="93">
        <f t="shared" ref="AZ380" si="6033">LN(N380/P380)</f>
        <v>7.6293180009945833E-3</v>
      </c>
      <c r="BA380" s="93">
        <f t="shared" ref="BA380" si="6034">AV379</f>
        <v>0.11029242459129535</v>
      </c>
      <c r="BB380" s="93">
        <f t="shared" ref="BB380" si="6035">AR379</f>
        <v>-1.3736145980709718E-2</v>
      </c>
      <c r="BC380" s="93">
        <f t="shared" ref="BC380" si="6036">AS379</f>
        <v>-2.1571139096814868E-2</v>
      </c>
      <c r="BD380" s="39">
        <f t="shared" ref="BD380" si="6037">IF(AR379&lt;0,1,0)</f>
        <v>1</v>
      </c>
    </row>
    <row r="381" spans="1:57" x14ac:dyDescent="0.15">
      <c r="A381" s="90">
        <v>43066</v>
      </c>
      <c r="B381" s="41">
        <f t="shared" si="4153"/>
        <v>1</v>
      </c>
    </row>
    <row r="382" spans="1:57" x14ac:dyDescent="0.15">
      <c r="A382" s="90">
        <v>43067</v>
      </c>
      <c r="B382" s="41">
        <f t="shared" si="4153"/>
        <v>2</v>
      </c>
    </row>
    <row r="383" spans="1:57" x14ac:dyDescent="0.15">
      <c r="A383" s="90">
        <v>43068</v>
      </c>
      <c r="B383" s="41">
        <f t="shared" si="4153"/>
        <v>3</v>
      </c>
    </row>
    <row r="384" spans="1:57" x14ac:dyDescent="0.15">
      <c r="A384" s="90">
        <v>43069</v>
      </c>
      <c r="B384" s="41">
        <f t="shared" si="4153"/>
        <v>4</v>
      </c>
    </row>
    <row r="385" spans="1:2" x14ac:dyDescent="0.15">
      <c r="A385" s="90">
        <v>43070</v>
      </c>
      <c r="B38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6"/>
  <sheetViews>
    <sheetView tabSelected="1" zoomScale="115" zoomScaleNormal="115" workbookViewId="0">
      <pane xSplit="1" ySplit="1" topLeftCell="B301" activePane="bottomRight" state="frozen"/>
      <selection pane="topRight" activeCell="B1" sqref="B1"/>
      <selection pane="bottomLeft" activeCell="A2" sqref="A2"/>
      <selection pane="bottomRight" activeCell="A336" sqref="A33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31" si="15">LN(C220/C219)</f>
        <v>5.8655326653686257E-5</v>
      </c>
      <c r="H220">
        <v>6.8302350000000001</v>
      </c>
      <c r="I220" s="25">
        <f t="shared" ref="I220:I331" si="16">LN(H220/H219)</f>
        <v>1.1859738836099735E-4</v>
      </c>
      <c r="J220">
        <v>6.8346549999999997</v>
      </c>
      <c r="K220" s="25">
        <f t="shared" ref="K220:K331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31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594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598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</row>
    <row r="332" spans="1:14" x14ac:dyDescent="0.15">
      <c r="A332" s="90">
        <v>43066</v>
      </c>
    </row>
    <row r="333" spans="1:14" x14ac:dyDescent="0.15">
      <c r="A333" s="90">
        <v>43067</v>
      </c>
    </row>
    <row r="334" spans="1:14" x14ac:dyDescent="0.15">
      <c r="A334" s="90">
        <v>43068</v>
      </c>
    </row>
    <row r="335" spans="1:14" x14ac:dyDescent="0.15">
      <c r="A335" s="90">
        <v>43069</v>
      </c>
    </row>
    <row r="336" spans="1:14" x14ac:dyDescent="0.15">
      <c r="A336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73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A469" sqref="A469:A47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8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1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1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1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601</v>
      </c>
    </row>
    <row r="468" spans="1:14" x14ac:dyDescent="0.1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15">
      <c r="A469" s="90">
        <v>43066</v>
      </c>
    </row>
    <row r="470" spans="1:14" x14ac:dyDescent="0.15">
      <c r="A470" s="90">
        <v>43067</v>
      </c>
    </row>
    <row r="471" spans="1:14" x14ac:dyDescent="0.15">
      <c r="A471" s="90">
        <v>43068</v>
      </c>
    </row>
    <row r="472" spans="1:14" x14ac:dyDescent="0.15">
      <c r="A472" s="90">
        <v>43069</v>
      </c>
    </row>
    <row r="473" spans="1:14" x14ac:dyDescent="0.15">
      <c r="A473" s="90">
        <v>43070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2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A468" sqref="A468:A47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1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1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1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600</v>
      </c>
    </row>
    <row r="467" spans="1:14" x14ac:dyDescent="0.1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>+B467/F467-1</f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603</v>
      </c>
    </row>
    <row r="468" spans="1:14" x14ac:dyDescent="0.15">
      <c r="A468" s="90">
        <v>43066</v>
      </c>
    </row>
    <row r="469" spans="1:14" x14ac:dyDescent="0.15">
      <c r="A469" s="90">
        <v>43067</v>
      </c>
    </row>
    <row r="470" spans="1:14" x14ac:dyDescent="0.15">
      <c r="A470" s="90">
        <v>43068</v>
      </c>
    </row>
    <row r="471" spans="1:14" x14ac:dyDescent="0.15">
      <c r="A471" s="90">
        <v>43069</v>
      </c>
    </row>
    <row r="472" spans="1:14" x14ac:dyDescent="0.15">
      <c r="A472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3"/>
  <sheetViews>
    <sheetView zoomScale="115" zoomScaleNormal="115" workbookViewId="0">
      <pane xSplit="1" ySplit="2" topLeftCell="B438" activePane="bottomRight" state="frozen"/>
      <selection pane="topRight" activeCell="B1" sqref="B1"/>
      <selection pane="bottomLeft" activeCell="A3" sqref="A3"/>
      <selection pane="bottomRight" activeCell="A469" sqref="A469:A47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8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3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</row>
    <row r="466" spans="1:13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</row>
    <row r="467" spans="1:13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</row>
    <row r="468" spans="1:13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</row>
    <row r="469" spans="1:13" x14ac:dyDescent="0.15">
      <c r="A469" s="90">
        <v>43066</v>
      </c>
    </row>
    <row r="470" spans="1:13" x14ac:dyDescent="0.15">
      <c r="A470" s="90">
        <v>43067</v>
      </c>
    </row>
    <row r="471" spans="1:13" x14ac:dyDescent="0.15">
      <c r="A471" s="90">
        <v>43068</v>
      </c>
    </row>
    <row r="472" spans="1:13" x14ac:dyDescent="0.15">
      <c r="A472" s="90">
        <v>43069</v>
      </c>
    </row>
    <row r="473" spans="1:13" x14ac:dyDescent="0.15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73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A469" sqref="A469:A47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599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</row>
    <row r="470" spans="1:14" x14ac:dyDescent="0.15">
      <c r="A470" s="90">
        <v>43067</v>
      </c>
    </row>
    <row r="471" spans="1:14" x14ac:dyDescent="0.15">
      <c r="A471" s="90">
        <v>43068</v>
      </c>
    </row>
    <row r="472" spans="1:14" x14ac:dyDescent="0.15">
      <c r="A472" s="90">
        <v>43069</v>
      </c>
    </row>
    <row r="473" spans="1:14" x14ac:dyDescent="0.15">
      <c r="A473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9"/>
  <sheetViews>
    <sheetView zoomScale="115" zoomScaleNormal="115" workbookViewId="0">
      <pane xSplit="1" ySplit="2" topLeftCell="B448" activePane="bottomRight" state="frozen"/>
      <selection pane="topRight" activeCell="B1" sqref="B1"/>
      <selection pane="bottomLeft" activeCell="A3" sqref="A3"/>
      <selection pane="bottomRight" activeCell="A475" sqref="A475:A47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73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4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593</v>
      </c>
    </row>
    <row r="472" spans="1:14" x14ac:dyDescent="0.1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G474" s="42">
        <f>+B474/D474-1</f>
        <v>4.9735145218809951E-3</v>
      </c>
      <c r="H474" s="92"/>
      <c r="J474">
        <v>20870.27</v>
      </c>
      <c r="K474">
        <v>21039.08</v>
      </c>
      <c r="L474" s="93">
        <f t="shared" ref="L474" si="819">+K474/J474-1</f>
        <v>8.0885393432859054E-3</v>
      </c>
      <c r="M474" s="92">
        <f t="shared" ref="M474" si="820">WEEKDAY(A474,2)</f>
        <v>5</v>
      </c>
    </row>
    <row r="475" spans="1:14" x14ac:dyDescent="0.15">
      <c r="A475" s="90">
        <v>43066</v>
      </c>
    </row>
    <row r="476" spans="1:14" x14ac:dyDescent="0.15">
      <c r="A476" s="90">
        <v>43067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9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A475" sqref="A475:A47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7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</row>
    <row r="476" spans="1:14" x14ac:dyDescent="0.15">
      <c r="A476" s="90">
        <v>43067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9"/>
  <sheetViews>
    <sheetView zoomScale="115" zoomScaleNormal="115" workbookViewId="0">
      <pane xSplit="1" ySplit="2" topLeftCell="B455" activePane="bottomRight" state="frozen"/>
      <selection pane="topRight" activeCell="B1" sqref="B1"/>
      <selection pane="bottomLeft" activeCell="A3" sqref="A3"/>
      <selection pane="bottomRight" activeCell="B475" sqref="B47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73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592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595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597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</row>
    <row r="475" spans="1:14" x14ac:dyDescent="0.15">
      <c r="A475" s="90">
        <v>43066</v>
      </c>
    </row>
    <row r="476" spans="1:14" x14ac:dyDescent="0.15">
      <c r="A476" s="90">
        <v>43067</v>
      </c>
    </row>
    <row r="477" spans="1:14" x14ac:dyDescent="0.15">
      <c r="A477" s="90">
        <v>43068</v>
      </c>
    </row>
    <row r="478" spans="1:14" x14ac:dyDescent="0.15">
      <c r="A478" s="90">
        <v>43069</v>
      </c>
    </row>
    <row r="479" spans="1:14" x14ac:dyDescent="0.15">
      <c r="A479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80"/>
  <sheetViews>
    <sheetView zoomScale="115" zoomScaleNormal="115" workbookViewId="0">
      <pane xSplit="1" ySplit="2" topLeftCell="B449" activePane="bottomRight" state="frozen"/>
      <selection pane="topRight" activeCell="B1" sqref="B1"/>
      <selection pane="bottomLeft" activeCell="A3" sqref="A3"/>
      <selection pane="bottomRight" activeCell="A476" sqref="A47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4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>+B474/F474-1</f>
        <v>1.9706559263521273E-2</v>
      </c>
      <c r="J474">
        <v>6439.44</v>
      </c>
      <c r="K474">
        <v>6274.51</v>
      </c>
      <c r="L474" s="93">
        <f t="shared" ref="L474" si="820">+K474/J474-1</f>
        <v>-2.5612475618997821E-2</v>
      </c>
      <c r="M474" s="92">
        <f t="shared" ref="M474" si="821">WEEKDAY(A474,2)</f>
        <v>4</v>
      </c>
      <c r="N474" s="50" t="s">
        <v>602</v>
      </c>
    </row>
    <row r="475" spans="1:14" x14ac:dyDescent="0.15">
      <c r="A475" s="90">
        <v>43063</v>
      </c>
      <c r="B475">
        <v>34.72</v>
      </c>
      <c r="C475" s="93">
        <f t="shared" ref="C475" si="822">B475/B474-1</f>
        <v>-2.0454224855409819E-2</v>
      </c>
      <c r="D475" s="26">
        <f>+F474*(1+L475)</f>
        <v>34.77950035939061</v>
      </c>
      <c r="E475" s="26">
        <f>D475*(1-VLOOKUP(A475,FX!A:M,13,0))</f>
        <v>34.730952523307806</v>
      </c>
      <c r="F475" s="92"/>
      <c r="G475" s="93">
        <f t="shared" ref="G475" si="823">+B475/D475-1</f>
        <v>-1.7107882165002808E-3</v>
      </c>
      <c r="H475" s="93">
        <f>(B475/(D475*(1-VLOOKUP(A475,FX!A:M,13,0))))-1</f>
        <v>-3.153533811218745E-4</v>
      </c>
      <c r="I475" s="93"/>
      <c r="J475">
        <v>6274.51</v>
      </c>
      <c r="K475">
        <v>6278.03</v>
      </c>
      <c r="L475" s="93">
        <f t="shared" ref="L475" si="824">+K475/J475-1</f>
        <v>5.6099998246872396E-4</v>
      </c>
      <c r="M475" s="92">
        <f t="shared" ref="M475" si="825">WEEKDAY(A475,2)</f>
        <v>5</v>
      </c>
    </row>
    <row r="476" spans="1:14" x14ac:dyDescent="0.15">
      <c r="A476" s="90">
        <v>43066</v>
      </c>
    </row>
    <row r="477" spans="1:14" x14ac:dyDescent="0.15">
      <c r="A477" s="90">
        <v>43067</v>
      </c>
    </row>
    <row r="478" spans="1:14" x14ac:dyDescent="0.15">
      <c r="A478" s="90">
        <v>43068</v>
      </c>
    </row>
    <row r="479" spans="1:14" x14ac:dyDescent="0.15">
      <c r="A479" s="90">
        <v>43069</v>
      </c>
    </row>
    <row r="480" spans="1:14" x14ac:dyDescent="0.15">
      <c r="A480" s="90">
        <v>43070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2017-11-24T22:23:58Z</dcterms:modified>
</cp:coreProperties>
</file>