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02" i="20" l="1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B251" i="25"/>
  <c r="B250" i="25"/>
  <c r="B249" i="25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<sst xmlns="http://schemas.openxmlformats.org/spreadsheetml/2006/main" count="524" uniqueCount="428">
  <si>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</si>
  <si>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</si>
  <si>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</si>
  <si>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</si>
  <si>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</si>
  <si>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</si>
  <si>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</si>
  <si>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</si>
  <si>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</si>
  <si>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</si>
  <si>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</si>
  <si>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</si>
  <si>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</si>
  <si>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</si>
  <si>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</si>
  <si>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</si>
  <si>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</si>
  <si>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</si>
  <si>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</si>
  <si>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</si>
  <si>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</si>
  <si>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</si>
  <si>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</si>
  <si>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</si>
  <si>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</si>
  <si>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</si>
  <si>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</si>
  <si>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</si>
  <si>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</si>
  <si>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</si>
  <si>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</si>
  <si>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</si>
  <si>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</si>
  <si>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</si>
  <si>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</si>
  <si>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</si>
  <si>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</si>
  <si>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</si>
  <si>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</si>
  <si>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</si>
  <si>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</si>
  <si>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</si>
  <si>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</si>
  <si>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</si>
  <si>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</si>
  <si>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</si>
  <si>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</si>
  <si>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</si>
  <si>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</si>
  <si>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</si>
  <si>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</si>
  <si>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</si>
  <si>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</si>
  <si>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</si>
  <si>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</si>
  <si>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</si>
  <si>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</si>
  <si>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</si>
  <si>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</si>
  <si>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</si>
  <si>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</si>
  <si>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</si>
  <si>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</si>
  <si>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</si>
  <si>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</si>
  <si>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</si>
  <si>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</si>
  <si>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</si>
  <si>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</si>
  <si>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</si>
  <si>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</si>
  <si>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</si>
  <si>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</si>
  <si>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</si>
  <si>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</si>
  <si>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</si>
  <si>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</si>
  <si>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</si>
  <si>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</si>
  <si>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</si>
  <si>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</si>
  <si>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</si>
  <si>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</si>
  <si>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</si>
  <si>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</si>
  <si>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</si>
  <si>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</si>
  <si>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</si>
  <si>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</si>
  <si>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</si>
  <si>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</si>
  <si>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</si>
  <si>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</si>
  <si>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</si>
  <si>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</si>
  <si>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</si>
  <si>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</si>
  <si>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</si>
  <si>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</si>
  <si>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</si>
  <si>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</si>
  <si>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</si>
  <si>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</si>
  <si>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</si>
  <si>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</si>
  <si>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</si>
  <si>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</si>
  <si>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</si>
  <si>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</si>
  <si>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</si>
  <si>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</si>
  <si>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</si>
  <si>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</si>
  <si>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</si>
  <si>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</si>
  <si>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</si>
  <si>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</si>
  <si>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</si>
  <si>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</si>
  <si>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</si>
  <si>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</si>
  <si>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</si>
  <si>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</si>
  <si>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</si>
  <si>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</si>
  <si>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</si>
  <si>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</si>
  <si>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</si>
  <si>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</si>
  <si>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</si>
  <si>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</si>
  <si>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</si>
  <si>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</si>
  <si>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</si>
  <si>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</si>
  <si>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</si>
  <si>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</si>
  <si>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</si>
  <si>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</si>
  <si>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</si>
  <si>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</si>
  <si>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</si>
  <si>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</si>
  <si>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</si>
  <si>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</si>
  <si>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</si>
  <si>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</si>
  <si>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</si>
  <si>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</si>
  <si>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</si>
  <si>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</si>
  <si>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</si>
  <si>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</si>
  <si>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</si>
  <si>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</si>
  <si>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</si>
  <si>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</si>
  <si>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</si>
  <si>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</si>
  <si>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</si>
  <si>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</si>
  <si>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</si>
  <si>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</si>
  <si>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</si>
  <si>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</si>
  <si>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</si>
  <si>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</si>
  <si>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</si>
  <si>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</si>
  <si>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</si>
  <si>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</si>
  <si>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</si>
  <si>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</si>
  <si>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</si>
  <si>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</si>
  <si>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</si>
  <si>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</si>
  <si>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</si>
  <si>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</si>
  <si>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</si>
  <si>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</si>
  <si>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</si>
  <si>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</si>
  <si>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</si>
  <si>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</si>
  <si>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</si>
  <si>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</si>
  <si>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</si>
  <si>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</si>
  <si>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</si>
  <si>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</si>
  <si>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</si>
  <si>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</si>
  <si>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</si>
  <si>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</si>
  <si>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</si>
  <si>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</si>
  <si>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</si>
  <si>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</si>
  <si>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</si>
  <si>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</si>
  <si>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</si>
  <si>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</si>
  <si>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</si>
  <si>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</si>
  <si>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</si>
  <si>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</si>
  <si>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</si>
  <si>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</si>
  <si>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</si>
  <si>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</si>
  <si>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</si>
  <si>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</si>
  <si>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</si>
  <si>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</si>
  <si>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</si>
  <si>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</si>
  <si>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</si>
  <si>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</si>
  <si>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</si>
  <si>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</si>
  <si>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</si>
  <si>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</si>
  <si>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</si>
  <si>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</si>
  <si>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</si>
  <si>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</si>
  <si>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</si>
  <si>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</si>
  <si>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</si>
  <si>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</si>
  <si>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</si>
  <si>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</si>
  <si>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</si>
  <si>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</si>
  <si>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</si>
  <si>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</si>
  <si>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</si>
  <si>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</si>
  <si>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</si>
  <si>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</si>
  <si>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</si>
  <si>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</si>
  <si>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</si>
  <si>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</si>
  <si>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</si>
  <si>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</si>
  <si>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</si>
  <si>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</si>
  <si>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</si>
  <si>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</si>
  <si>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</si>
  <si>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</si>
  <si>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</si>
  <si>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</si>
  <si>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</si>
  <si>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</si>
  <si>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</si>
  <si>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</si>
  <si>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</si>
  <si>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</si>
  <si>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</si>
  <si>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</si>
  <si>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</si>
  <si>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</si>
  <si>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</si>
  <si>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</si>
  <si>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</si>
  <si>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</si>
  <si>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</si>
  <si>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</si>
  <si>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</si>
  <si>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</si>
  <si>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</si>
  <si>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</si>
  <si>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</si>
  <si>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</si>
  <si>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</si>
  <si>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</si>
  <si>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</si>
  <si>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</si>
  <si>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</si>
  <si>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</si>
  <si>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</si>
  <si>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</si>
  <si>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</si>
  <si>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</si>
  <si>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</si>
  <si>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</si>
  <si>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</si>
  <si>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</si>
  <si>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</si>
  <si>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</si>
  <si>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</si>
  <si>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</si>
  <si>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</si>
  <si>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</si>
  <si>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</si>
  <si>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</si>
  <si>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</si>
  <si>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</si>
  <si>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</si>
  <si>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</si>
  <si>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</si>
  <si>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</si>
  <si>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</si>
  <si>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</si>
  <si>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</si>
  <si>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</si>
  <si>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</si>
  <si>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</si>
  <si>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</si>
  <si>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</si>
  <si>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</si>
  <si>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</si>
  <si>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</si>
  <si>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</si>
  <si>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</si>
  <si>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</si>
  <si>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</si>
  <si>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</si>
  <si>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</si>
  <si>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</si>
  <si>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</si>
  <si>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</si>
  <si>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</si>
  <si>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</si>
  <si>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</si>
  <si>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</si>
  <si>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</si>
  <si>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</si>
  <si>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</si>
  <si>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</si>
  <si>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</si>
  <si>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</si>
  <si>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</si>
  <si>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</si>
  <si>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</si>
  <si>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</si>
  <si>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</si>
  <si>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</si>
  <si>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</si>
  <si>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</si>
  <si>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</si>
  <si>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</si>
  <si>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</si>
  <si>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</si>
  <si>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</si>
  <si>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</si>
  <si>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</si>
  <si>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</si>
  <si>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</si>
  <si>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</si>
  <si>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</si>
  <si>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</si>
  <si>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</si>
  <si>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</si>
  <si>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</si>
  <si>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</si>
  <si>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</si>
  <si>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</si>
  <si>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</si>
  <si>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</si>
  <si>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</si>
  <si>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</si>
  <si>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</si>
  <si>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</si>
  <si>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</si>
  <si>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</si>
  <si>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</si>
  <si>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</si>
  <si>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</si>
  <si>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</si>
  <si>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</si>
  <si>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</si>
  <si>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</si>
  <si>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</si>
  <si>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</si>
  <si>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</si>
  <si>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</si>
  <si>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</si>
  <si>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</si>
  <si>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</si>
  <si>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</si>
  <si>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</si>
  <si>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</si>
  <si>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</si>
  <si>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</si>
  <si>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</si>
  <si>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</si>
  <si>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</si>
  <si>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</si>
  <si>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</si>
  <si>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</si>
  <si>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</si>
  <si>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</si>
  <si>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</si>
  <si>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</si>
  <si>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</si>
  <si>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</si>
  <si>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</si>
  <si>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</si>
  <si>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</si>
  <si>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</si>
  <si>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</si>
  <si>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</si>
  <si>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</si>
  <si>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</si>
  <si>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</si>
  <si>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</si>
  <si>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</si>
  <si>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</si>
  <si>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</si>
  <si>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</si>
  <si>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</si>
  <si>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</si>
  <si>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</si>
  <si>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</si>
  <si>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</si>
  <si>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</si>
  <si>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FTSEA50 2</t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</si>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</sst>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F10" sqref="F1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42948</v>
      </c>
    </row>
    <row r="2" spans="1:14" x14ac:dyDescent="0.15">
      <c r="A2" t="s">
        <v>390</v>
      </c>
      <c r="B2" s="39">
        <v>6.7241799999999996</v>
      </c>
      <c r="C2" s="1">
        <v>42948</v>
      </c>
      <c r="D2" s="41">
        <v>13</v>
      </c>
    </row>
    <row r="3" spans="1:14" x14ac:dyDescent="0.15">
      <c r="A3" t="s">
        <v>391</v>
      </c>
      <c r="B3" s="39">
        <v>6.7245850000000003</v>
      </c>
      <c r="C3" s="1">
        <v>42948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6.7300800000000001</v>
      </c>
      <c r="C4" s="1">
        <v>42949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3770.3827999999999</v>
      </c>
      <c r="C5" s="41">
        <v>3737.8732</v>
      </c>
      <c r="D5" s="25">
        <v>8.6999999999999994E-3</v>
      </c>
      <c r="J5" s="71"/>
      <c r="K5" s="72"/>
      <c r="L5" s="73"/>
      <c r="M5" s="74"/>
    </row>
    <row r="6" spans="1:14" x14ac:dyDescent="0.15">
      <c r="A6" t="s">
        <v>349</v>
      </c>
      <c r="B6" s="39">
        <v>3292.6383000000001</v>
      </c>
      <c r="C6" s="41">
        <v>3273.0282999999999</v>
      </c>
      <c r="D6" s="25">
        <v>6.0000000000000001E-3</v>
      </c>
      <c r="J6" s="75"/>
      <c r="K6" s="76"/>
      <c r="L6" s="77"/>
      <c r="M6" s="78"/>
    </row>
    <row r="7" spans="1:14" x14ac:dyDescent="0.15">
      <c r="A7" t="s">
        <v>350</v>
      </c>
      <c r="B7">
        <v>1741.0740000000001</v>
      </c>
      <c r="C7" s="39">
        <v>1736.3</v>
      </c>
      <c r="D7" s="25">
        <v>2.7000000000000001E-3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10525.347</v>
      </c>
      <c r="C8" s="39">
        <v>10505.044</v>
      </c>
      <c r="D8" s="25">
        <v>1.9E-3</v>
      </c>
      <c r="J8" s="83"/>
      <c r="K8" s="84"/>
      <c r="L8" s="85"/>
      <c r="M8" s="86"/>
    </row>
    <row r="9" spans="1:14" x14ac:dyDescent="0.15">
      <c r="A9" t="s">
        <v>352</v>
      </c>
      <c r="B9">
        <v>6286.5361999999996</v>
      </c>
      <c r="C9" s="39">
        <v>6298.0003999999999</v>
      </c>
      <c r="D9" s="25">
        <v>-1.8E-3</v>
      </c>
      <c r="J9" s="87"/>
      <c r="K9" s="88"/>
      <c r="L9" s="89"/>
      <c r="M9" s="90"/>
    </row>
    <row r="10" spans="1:14" x14ac:dyDescent="0.15">
      <c r="A10" t="s">
        <v>353</v>
      </c>
      <c r="B10">
        <v>13.44</v>
      </c>
      <c r="C10" s="39">
        <v>13.654999999999999</v>
      </c>
      <c r="D10" s="1">
        <v>42948</v>
      </c>
    </row>
    <row r="11" spans="1:14" x14ac:dyDescent="0.15">
      <c r="A11" t="s">
        <v>354</v>
      </c>
      <c r="B11">
        <v>13.9</v>
      </c>
      <c r="C11" s="39">
        <v>13.9863</v>
      </c>
      <c r="D11" s="1">
        <v>42948</v>
      </c>
    </row>
    <row r="12" spans="1:14" x14ac:dyDescent="0.15">
      <c r="A12" t="s">
        <v>355</v>
      </c>
      <c r="B12">
        <v>7.64</v>
      </c>
      <c r="C12" s="39">
        <v>7.5149999999999997</v>
      </c>
      <c r="D12" s="1">
        <v>42948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44.7</v>
      </c>
      <c r="C13" s="39">
        <v>44.845999999999997</v>
      </c>
      <c r="D13" s="1">
        <v>42948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43.03</v>
      </c>
      <c r="C14" s="39">
        <v>42.57</v>
      </c>
      <c r="D14" s="1">
        <v>42947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31.38</v>
      </c>
      <c r="C15">
        <v>31.3872</v>
      </c>
      <c r="D15" s="1">
        <v>42947</v>
      </c>
    </row>
    <row r="16" spans="1:14" x14ac:dyDescent="0.15">
      <c r="A16" t="s">
        <v>359</v>
      </c>
      <c r="B16">
        <v>28.44</v>
      </c>
      <c r="C16">
        <v>28.119599999999998</v>
      </c>
      <c r="D16" s="1">
        <v>42947</v>
      </c>
    </row>
    <row r="17" spans="1:16" x14ac:dyDescent="0.15">
      <c r="A17" t="s">
        <v>360</v>
      </c>
      <c r="B17">
        <v>34.145000000000003</v>
      </c>
      <c r="C17" s="1">
        <v>34.223700000000001</v>
      </c>
      <c r="D17" s="1">
        <v>42947</v>
      </c>
    </row>
    <row r="18" spans="1:16" x14ac:dyDescent="0.15">
      <c r="A18" t="s">
        <v>361</v>
      </c>
      <c r="B18">
        <v>11982.42</v>
      </c>
      <c r="C18" s="1"/>
      <c r="D18" s="1"/>
    </row>
    <row r="19" spans="1:16" x14ac:dyDescent="0.15">
      <c r="A19" t="s">
        <v>420</v>
      </c>
      <c r="B19">
        <v>11982.42</v>
      </c>
      <c r="D19" s="1"/>
    </row>
    <row r="20" spans="1:16" x14ac:dyDescent="0.15">
      <c r="A20" t="s">
        <v>362</v>
      </c>
      <c r="B20">
        <v>18970.439999999999</v>
      </c>
      <c r="C20" s="1"/>
      <c r="D20" s="41"/>
    </row>
    <row r="21" spans="1:16" x14ac:dyDescent="0.15">
      <c r="A21" t="s">
        <v>400</v>
      </c>
      <c r="B21">
        <v>6.7148000000000003</v>
      </c>
      <c r="C21" s="1">
        <v>42949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3274.3685</v>
      </c>
      <c r="B23" s="39">
        <v>3275.0074</v>
      </c>
      <c r="C23" s="39">
        <v>3274.9627999999998</v>
      </c>
      <c r="D23" s="39">
        <v>3281.8344000000002</v>
      </c>
      <c r="E23">
        <v>3286.3094999999998</v>
      </c>
      <c r="F23">
        <v>3288.5030000000002</v>
      </c>
      <c r="G23">
        <v>3273.6570999999999</v>
      </c>
      <c r="H23">
        <v>1123</v>
      </c>
      <c r="I23">
        <v>934</v>
      </c>
      <c r="J23">
        <v>3286.3094999999998</v>
      </c>
      <c r="K23">
        <v>3287.0657000000001</v>
      </c>
      <c r="L23">
        <v>3292.2847000000002</v>
      </c>
      <c r="M23">
        <v>3292.5009</v>
      </c>
      <c r="N23">
        <v>3274.7651999999998</v>
      </c>
      <c r="O23">
        <v>1459</v>
      </c>
      <c r="P23">
        <v>1340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51"/>
  <sheetViews>
    <sheetView zoomScale="115" zoomScaleNormal="115" workbookViewId="0">
      <pane xSplit="1" ySplit="1" topLeftCell="B221" activePane="bottomRight" state="frozen"/>
      <selection pane="topRight" activeCell="B1" sqref="B1"/>
      <selection pane="bottomLeft" activeCell="A2" sqref="A2"/>
      <selection pane="bottomRight" activeCell="A230" sqref="A229:B230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5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8" si="15">LN(C220/C219)</f>
        <v>5.8655326653686257E-5</v>
      </c>
      <c r="H220">
        <v>6.8302350000000001</v>
      </c>
      <c r="I220" s="25">
        <f t="shared" ref="I220:I248" si="16">LN(H220/H219)</f>
        <v>1.1859738836099735E-4</v>
      </c>
      <c r="J220">
        <v>6.8346549999999997</v>
      </c>
      <c r="K220" s="25">
        <f t="shared" ref="K220:K248" si="17">LN(J220/J219)</f>
        <v>6.0958008553464011E-4</v>
      </c>
      <c r="L220">
        <v>6.837275</v>
      </c>
      <c r="M220" s="25">
        <f t="shared" ref="M220:M248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426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</row>
    <row r="250" spans="1:14" x14ac:dyDescent="0.15">
      <c r="A250" s="1">
        <v>42950</v>
      </c>
      <c r="B250" s="41">
        <f t="shared" si="14"/>
        <v>4</v>
      </c>
    </row>
    <row r="251" spans="1:14" x14ac:dyDescent="0.15">
      <c r="A251" s="1">
        <v>42951</v>
      </c>
      <c r="B25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81" activePane="bottomRight" state="frozen"/>
      <selection pane="topRight" activeCell="C1" sqref="C1"/>
      <selection pane="bottomLeft" activeCell="A3" sqref="A3"/>
      <selection pane="bottomRight" activeCell="N302" sqref="N302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02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1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52"/>
        <v>3216.5595199999998</v>
      </c>
      <c r="T300" t="str">
        <f t="shared" ref="T300" si="2867">IF(AVERAGE(N299)&lt;S299,"熊",IF(AVERAGE(N299)&gt;S299,"牛",""))</f>
        <v>牛</v>
      </c>
      <c r="U300">
        <f t="shared" ref="U300" si="2868">MAX(H300,O300)</f>
        <v>3256.2015999999999</v>
      </c>
      <c r="V300">
        <f t="shared" ref="V300" si="2869">MIN(I300,P300)</f>
        <v>3233.0630000000001</v>
      </c>
      <c r="W300" s="40">
        <f t="shared" ref="W300" si="2870">LN(U300/V300)</f>
        <v>7.1313775870247634E-3</v>
      </c>
      <c r="X300">
        <f t="shared" ref="X300" si="2871">IF(U300=H300,J300,Q300)</f>
        <v>1424</v>
      </c>
      <c r="Y300">
        <f t="shared" ref="Y300" si="2872">IF(V300=I300,K300,R300)</f>
        <v>944</v>
      </c>
      <c r="Z300" s="25">
        <f t="shared" ref="Z300" si="2873">(U300-V300)/(C300)</f>
        <v>7.1411623478845852E-3</v>
      </c>
      <c r="AA300" s="25">
        <f t="shared" ref="AA300" si="2874">LN(C300/N299)</f>
        <v>-2.8106801720033741E-3</v>
      </c>
      <c r="AB300" s="25">
        <f t="shared" ref="AB300" si="2875">LN(N300/U300)</f>
        <v>-6.3787890660278875E-4</v>
      </c>
      <c r="AC300" s="25">
        <f t="shared" ref="AC300" si="2876">LN(N300/V300)</f>
        <v>6.493498680422042E-3</v>
      </c>
      <c r="AD300" s="25">
        <f t="shared" ref="AD300" si="2877">LN(U300/C300)</f>
        <v>4.9347009700656339E-3</v>
      </c>
      <c r="AE300" s="25">
        <f t="shared" ref="AE300" si="2878">LN(V300/C300)</f>
        <v>-2.1966766169591407E-3</v>
      </c>
      <c r="AF300" s="25">
        <f t="shared" ref="AF300" si="2879">LN(N300/C300)</f>
        <v>4.2968220634627659E-3</v>
      </c>
      <c r="AG300" s="25">
        <f t="shared" ref="AG300" si="2880">LN(N300/N299)</f>
        <v>1.4861418914595261E-3</v>
      </c>
      <c r="AH300" s="25">
        <f t="shared" ref="AH300" si="2881">LN(D300/C300)</f>
        <v>4.0248840597176642E-3</v>
      </c>
      <c r="AI300" s="25">
        <f t="shared" ref="AI300" si="2882">LN(E300/C300)</f>
        <v>4.0248840597176642E-3</v>
      </c>
      <c r="AJ300" s="25">
        <f t="shared" ref="AJ300" si="2883">LN(F300/C300)</f>
        <v>4.0248840597176642E-3</v>
      </c>
      <c r="AK300" s="25">
        <f t="shared" ref="AK300" si="2884">+LN(G300/C300)</f>
        <v>2.5161111545078637E-3</v>
      </c>
      <c r="AL300" s="25">
        <f t="shared" ref="AL300" si="2885">LN(H300/I300)</f>
        <v>6.2826671126112394E-3</v>
      </c>
      <c r="AM300" s="25">
        <f t="shared" ref="AM300" si="2886">LN(O300/P300)</f>
        <v>3.1157126930378156E-3</v>
      </c>
      <c r="AN300" s="25">
        <f t="shared" ref="AN300" si="2887">LN(L300/G300)</f>
        <v>0</v>
      </c>
      <c r="AO300" s="40">
        <f t="shared" ref="AO300" si="2888">(C300-I300)/(H300-I300)</f>
        <v>0.34892668898027246</v>
      </c>
      <c r="AP300" s="40">
        <f t="shared" ref="AP300" si="2889">(N299-I300)/(H300-I300)</f>
        <v>0.79650278265820451</v>
      </c>
      <c r="AQ300" s="25">
        <f t="shared" ref="AQ300" si="2890">LN(M300/L300)</f>
        <v>-1.8398805804392107E-4</v>
      </c>
      <c r="AR300" s="25">
        <f t="shared" ref="AR300" si="2891">LN(N300/L300)</f>
        <v>1.7807109089550367E-3</v>
      </c>
      <c r="AS300" s="25">
        <f t="shared" ref="AS300" si="2892">LN(N300/C300)</f>
        <v>4.2968220634627659E-3</v>
      </c>
      <c r="AT300" s="28">
        <f t="shared" ref="AT300" si="2893">+(G300-I300)/(H300-I300)</f>
        <v>0.74953622363346517</v>
      </c>
      <c r="AU300" s="28">
        <f t="shared" ref="AU300" si="2894">+(N300-P300)/(O300-P300)</f>
        <v>0.7950165850576556</v>
      </c>
      <c r="AV300" s="40">
        <f t="shared" ref="AV300" si="2895">+(N300-V300)/(U300-V300)</f>
        <v>0.91026250507809714</v>
      </c>
      <c r="AW300" s="25">
        <f t="shared" ref="AW300" si="2896">LN(N300/C300)</f>
        <v>4.2968220634627659E-3</v>
      </c>
      <c r="AX300" s="28">
        <f t="shared" ref="AX300" si="2897">(N300-L300)/(U300-V300)</f>
        <v>0.25020960645846851</v>
      </c>
      <c r="AY300" s="25">
        <f t="shared" ref="AY300" si="2898">LN(G300/I300)</f>
        <v>4.7127877714669541E-3</v>
      </c>
      <c r="AZ300" s="25">
        <f t="shared" ref="AZ300" si="2899">LN(N300/P300)</f>
        <v>2.4778337864351857E-3</v>
      </c>
      <c r="BA300" s="25">
        <f t="shared" ref="BA300" si="2900">AV299</f>
        <v>0.91541152322858099</v>
      </c>
      <c r="BB300" s="25">
        <f t="shared" ref="BB300" si="2901">AR299</f>
        <v>3.7783806079650941E-3</v>
      </c>
      <c r="BC300" s="25">
        <f t="shared" ref="BC300" si="2902">AS299</f>
        <v>1.7026496885766973E-3</v>
      </c>
      <c r="BD300" s="39">
        <f t="shared" ref="BD300" si="2903">IF(AR299&lt;0,1,0)</f>
        <v>0</v>
      </c>
      <c r="BE300" t="str">
        <f t="shared" ref="BE300" si="2904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05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06">IF(B300=3,IF(AV299&lt;0.85,IF(AND(K300&gt;942,AT300&gt;0.9),0.25,1)*IF(AR299&lt;-0.004,1,0.5),0),"")</f>
        <v/>
      </c>
      <c r="BH300" t="str">
        <f t="shared" ref="BH300" si="2907">IF(B300=4,IF(AV299&lt;0.6,IF(AQ300&gt;=0,IF(K300&lt;1018,2,1),0),IF(AV299&gt;0.85,IF(AQ300&lt;=0,-0.5,0),0)),"")</f>
        <v/>
      </c>
      <c r="BI300">
        <f t="shared" ref="BI300" si="2908">IF(B300=5,IF(AV299&lt;0.4,IF(AQ300&gt; -0.004,1,0),IF(AV299&lt;0.95,IF(AND(AO300&lt;0.85,AT300&lt;0.95,AQ300&gt;0,K300&lt;1115),0.5,0),0)),"")</f>
        <v>0</v>
      </c>
      <c r="BJ300" s="25" t="str">
        <f t="shared" ref="BJ300" si="2909">IF(MAX(BE300:BI300)=0,"",MAX(BE300:BI300)*AR300)</f>
        <v/>
      </c>
    </row>
    <row r="301" spans="1:62" x14ac:dyDescent="0.15">
      <c r="A301" s="1">
        <v>42947</v>
      </c>
      <c r="B301" s="41">
        <f t="shared" si="248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52"/>
        <v>3219.7125799999994</v>
      </c>
      <c r="T301" t="str">
        <f t="shared" ref="T301" si="2910">IF(AVERAGE(N300)&lt;S300,"熊",IF(AVERAGE(N300)&gt;S300,"牛",""))</f>
        <v>牛</v>
      </c>
      <c r="U301">
        <f t="shared" ref="U301" si="2911">MAX(H301,O301)</f>
        <v>3276.9461000000001</v>
      </c>
      <c r="V301">
        <f t="shared" ref="V301" si="2912">MIN(I301,P301)</f>
        <v>3251.1941000000002</v>
      </c>
      <c r="W301" s="40">
        <f t="shared" ref="W301" si="2913">LN(U301/V301)</f>
        <v>7.8895773649457889E-3</v>
      </c>
      <c r="X301">
        <f t="shared" ref="X301" si="2914">IF(U301=H301,J301,Q301)</f>
        <v>1313</v>
      </c>
      <c r="Y301">
        <f t="shared" ref="Y301" si="2915">IF(V301=I301,K301,R301)</f>
        <v>951</v>
      </c>
      <c r="Z301" s="25">
        <f t="shared" ref="Z301" si="2916">(U301-V301)/(C301)</f>
        <v>7.916988688869862E-3</v>
      </c>
      <c r="AA301" s="25">
        <f t="shared" ref="AA301" si="2917">LN(C301/N300)</f>
        <v>-4.221072564565555E-4</v>
      </c>
      <c r="AB301" s="25">
        <f t="shared" ref="AB301" si="2918">LN(N301/U301)</f>
        <v>-8.5888148071079705E-4</v>
      </c>
      <c r="AC301" s="25">
        <f t="shared" ref="AC301" si="2919">LN(N301/V301)</f>
        <v>7.0306958842350168E-3</v>
      </c>
      <c r="AD301" s="25">
        <f t="shared" ref="AD301" si="2920">LN(U301/C301)</f>
        <v>7.4105450882972603E-3</v>
      </c>
      <c r="AE301" s="25">
        <f t="shared" ref="AE301" si="2921">LN(V301/C301)</f>
        <v>-4.7903227664846223E-4</v>
      </c>
      <c r="AF301" s="25">
        <f t="shared" ref="AF301" si="2922">LN(N301/C301)</f>
        <v>6.5516636075864509E-3</v>
      </c>
      <c r="AG301" s="25">
        <f t="shared" ref="AG301" si="2923">LN(N301/N300)</f>
        <v>6.1295563511300022E-3</v>
      </c>
      <c r="AH301" s="25">
        <f t="shared" ref="AH301" si="2924">LN(D301/C301)</f>
        <v>6.8039217048627087E-4</v>
      </c>
      <c r="AI301" s="25">
        <f t="shared" ref="AI301" si="2925">LN(E301/C301)</f>
        <v>1.2974432636411772E-3</v>
      </c>
      <c r="AJ301" s="25">
        <f t="shared" ref="AJ301" si="2926">LN(F301/C301)</f>
        <v>2.2089475482465486E-3</v>
      </c>
      <c r="AK301" s="25">
        <f t="shared" ref="AK301" si="2927">+LN(G301/C301)</f>
        <v>5.9729613198234348E-3</v>
      </c>
      <c r="AL301" s="25">
        <f t="shared" ref="AL301" si="2928">LN(H301/I301)</f>
        <v>6.4568526435384854E-3</v>
      </c>
      <c r="AM301" s="25">
        <f t="shared" ref="AM301" si="2929">LN(O301/P301)</f>
        <v>2.5464304559924878E-3</v>
      </c>
      <c r="AN301" s="25">
        <f t="shared" ref="AN301" si="2930">LN(L301/G301)</f>
        <v>0</v>
      </c>
      <c r="AO301" s="40">
        <f t="shared" ref="AO301" si="2931">(C301-I301)/(H301-I301)</f>
        <v>7.3968205732087441E-2</v>
      </c>
      <c r="AP301" s="40">
        <f t="shared" ref="AP301" si="2932">(N300-I301)/(H301-I301)</f>
        <v>0.13917589409506986</v>
      </c>
      <c r="AQ301" s="25">
        <f t="shared" ref="AQ301" si="2933">LN(M301/L301)</f>
        <v>4.6055715641145654E-4</v>
      </c>
      <c r="AR301" s="25">
        <f t="shared" ref="AR301" si="2934">LN(N301/L301)</f>
        <v>5.7870228776291577E-4</v>
      </c>
      <c r="AS301" s="25">
        <f t="shared" ref="AS301" si="2935">LN(N301/C301)</f>
        <v>6.5516636075864509E-3</v>
      </c>
      <c r="AT301" s="28">
        <f t="shared" ref="AT301" si="2936">+(G301-I301)/(H301-I301)</f>
        <v>0.99924502858445829</v>
      </c>
      <c r="AU301" s="28">
        <f t="shared" ref="AU301" si="2937">+(N301-P301)/(O301-P301)</f>
        <v>0.66242695496703519</v>
      </c>
      <c r="AV301" s="40">
        <f t="shared" ref="AV301" si="2938">+(N301-V301)/(U301-V301)</f>
        <v>0.89075411618514055</v>
      </c>
      <c r="AW301" s="25">
        <f t="shared" ref="AW301" si="2939">LN(N301/C301)</f>
        <v>6.5516636075864509E-3</v>
      </c>
      <c r="AX301" s="28">
        <f t="shared" ref="AX301" si="2940">(N301-L301)/(U301-V301)</f>
        <v>7.3555452003717436E-2</v>
      </c>
      <c r="AY301" s="25">
        <f t="shared" ref="AY301" si="2941">LN(G301/I301)</f>
        <v>6.4519935964720701E-3</v>
      </c>
      <c r="AZ301" s="25">
        <f t="shared" ref="AZ301" si="2942">LN(N301/P301)</f>
        <v>1.6875489752817933E-3</v>
      </c>
      <c r="BA301" s="25">
        <f t="shared" ref="BA301" si="2943">AV300</f>
        <v>0.91026250507809714</v>
      </c>
      <c r="BB301" s="25">
        <f t="shared" ref="BB301" si="2944">AR300</f>
        <v>1.7807109089550367E-3</v>
      </c>
      <c r="BC301" s="25">
        <f t="shared" ref="BC301" si="2945">AS300</f>
        <v>4.2968220634627659E-3</v>
      </c>
      <c r="BD301" s="39">
        <f t="shared" ref="BD301" si="2946">IF(AR300&lt;0,1,0)</f>
        <v>0</v>
      </c>
      <c r="BE301" t="str">
        <f t="shared" ref="BE301" si="2947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48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49">IF(B301=3,IF(AV300&lt;0.85,IF(AND(K301&gt;942,AT301&gt;0.9),0.25,1)*IF(AR300&lt;-0.004,1,0.5),0),"")</f>
        <v/>
      </c>
      <c r="BH301" t="str">
        <f t="shared" ref="BH301" si="2950">IF(B301=4,IF(AV300&lt;0.6,IF(AQ301&gt;=0,IF(K301&lt;1018,2,1),0),IF(AV300&gt;0.85,IF(AQ301&lt;=0,-0.5,0),0)),"")</f>
        <v/>
      </c>
      <c r="BI301" t="str">
        <f t="shared" ref="BI301" si="2951">IF(B301=5,IF(AV300&lt;0.4,IF(AQ301&gt; -0.004,1,0),IF(AV300&lt;0.95,IF(AND(AO301&lt;0.85,AT301&lt;0.95,AQ301&gt;0,K301&lt;1115),0.5,0),0)),"")</f>
        <v/>
      </c>
      <c r="BJ301" s="25" t="str">
        <f t="shared" ref="BJ301" si="2952">IF(MAX(BE301:BI301)=0,"",MAX(BE301:BI301)*AR301)</f>
        <v/>
      </c>
    </row>
    <row r="302" spans="1:62" x14ac:dyDescent="0.15">
      <c r="A302" s="1">
        <v>42948</v>
      </c>
      <c r="B302" s="41">
        <f t="shared" ref="B302:B305" si="2953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52"/>
        <v>3223.6797950000005</v>
      </c>
      <c r="T302" t="str">
        <f t="shared" ref="T302" si="2954">IF(AVERAGE(N301)&lt;S301,"熊",IF(AVERAGE(N301)&gt;S301,"牛",""))</f>
        <v>牛</v>
      </c>
      <c r="U302">
        <f t="shared" ref="U302" si="2955">MAX(H302,O302)</f>
        <v>3292.5009</v>
      </c>
      <c r="V302">
        <f t="shared" ref="V302" si="2956">MIN(I302,P302)</f>
        <v>3273.6570999999999</v>
      </c>
      <c r="W302" s="40">
        <f t="shared" ref="W302" si="2957">LN(U302/V302)</f>
        <v>5.739688789860746E-3</v>
      </c>
      <c r="X302">
        <f t="shared" ref="X302" si="2958">IF(U302=H302,J302,Q302)</f>
        <v>1459</v>
      </c>
      <c r="Y302">
        <f t="shared" ref="Y302" si="2959">IF(V302=I302,K302,R302)</f>
        <v>934</v>
      </c>
      <c r="Z302" s="25">
        <f t="shared" ref="Z302" si="2960">(U302-V302)/(C302)</f>
        <v>5.7549417544177145E-3</v>
      </c>
      <c r="AA302" s="25">
        <f t="shared" ref="AA302" si="2961">LN(C302/N301)</f>
        <v>7.1985936721633931E-5</v>
      </c>
      <c r="AB302" s="25">
        <f t="shared" ref="AB302" si="2962">LN(N302/U302)</f>
        <v>-6.566652681219145E-5</v>
      </c>
      <c r="AC302" s="25">
        <f t="shared" ref="AC302" si="2963">LN(N302/V302)</f>
        <v>5.6740222630484892E-3</v>
      </c>
      <c r="AD302" s="25">
        <f t="shared" ref="AD302" si="2964">LN(U302/C302)</f>
        <v>5.5224019170668597E-3</v>
      </c>
      <c r="AE302" s="25">
        <f t="shared" ref="AE302" si="2965">LN(V302/C302)</f>
        <v>-2.1728687279392038E-4</v>
      </c>
      <c r="AF302" s="25">
        <f t="shared" ref="AF302" si="2966">LN(N302/C302)</f>
        <v>5.4567353902546904E-3</v>
      </c>
      <c r="AG302" s="25">
        <f t="shared" ref="AG302" si="2967">LN(N302/N301)</f>
        <v>5.5287213269763344E-3</v>
      </c>
      <c r="AH302" s="25">
        <f t="shared" ref="AH302" si="2968">LN(D302/C302)</f>
        <v>1.9510255993302589E-4</v>
      </c>
      <c r="AI302" s="25">
        <f t="shared" ref="AI302" si="2969">LN(E302/C302)</f>
        <v>1.8148417736365969E-4</v>
      </c>
      <c r="AJ302" s="25">
        <f t="shared" ref="AJ302" si="2970">LN(F302/C302)</f>
        <v>2.2775082897946112E-3</v>
      </c>
      <c r="AK302" s="25">
        <f t="shared" ref="AK302" si="2971">+LN(G302/C302)</f>
        <v>3.6401765749613261E-3</v>
      </c>
      <c r="AL302" s="25">
        <f t="shared" ref="AL302" si="2972">LN(H302/I302)</f>
        <v>4.5247068349641836E-3</v>
      </c>
      <c r="AM302" s="25">
        <f t="shared" ref="AM302" si="2973">LN(O302/P302)</f>
        <v>5.4012561232392097E-3</v>
      </c>
      <c r="AN302" s="25">
        <f t="shared" ref="AN302" si="2974">LN(L302/G302)</f>
        <v>0</v>
      </c>
      <c r="AO302" s="40">
        <f t="shared" ref="AO302" si="2975">(C302-I302)/(H302-I302)</f>
        <v>4.7918954054663405E-2</v>
      </c>
      <c r="AP302" s="40">
        <f t="shared" ref="AP302" si="2976">(N301-I302)/(H302-I302)</f>
        <v>3.2042516789143972E-2</v>
      </c>
      <c r="AQ302" s="25">
        <f t="shared" ref="AQ302" si="2977">LN(M302/L302)</f>
        <v>2.3007967150157698E-4</v>
      </c>
      <c r="AR302" s="25">
        <f t="shared" ref="AR302" si="2978">LN(N302/L302)</f>
        <v>1.8165588152931668E-3</v>
      </c>
      <c r="AS302" s="25">
        <f t="shared" ref="AS302" si="2979">LN(N302/C302)</f>
        <v>5.4567353902546904E-3</v>
      </c>
      <c r="AT302" s="28">
        <f t="shared" ref="AT302" si="2980">+(G302-I302)/(H302-I302)</f>
        <v>0.85224876902038438</v>
      </c>
      <c r="AU302" s="28">
        <f t="shared" ref="AU302" si="2981">+(N302-P302)/(O302-P302)</f>
        <v>0.98780989755127557</v>
      </c>
      <c r="AV302" s="40">
        <f t="shared" ref="AV302" si="2982">+(N302-V302)/(U302-V302)</f>
        <v>0.98852673027734095</v>
      </c>
      <c r="AW302" s="25">
        <f t="shared" ref="AW302" si="2983">LN(N302/C302)</f>
        <v>5.4567353902546904E-3</v>
      </c>
      <c r="AX302" s="28">
        <f t="shared" ref="AX302" si="2984">(N302-L302)/(U302-V302)</f>
        <v>0.31709103259429</v>
      </c>
      <c r="AY302" s="25">
        <f t="shared" ref="AY302" si="2985">LN(G302/I302)</f>
        <v>3.8574634477552181E-3</v>
      </c>
      <c r="AZ302" s="25">
        <f t="shared" ref="AZ302" si="2986">LN(N302/P302)</f>
        <v>5.335589596427031E-3</v>
      </c>
      <c r="BA302" s="25">
        <f t="shared" ref="BA302" si="2987">AV301</f>
        <v>0.89075411618514055</v>
      </c>
      <c r="BB302" s="25">
        <f t="shared" ref="BB302" si="2988">AR301</f>
        <v>5.7870228776291577E-4</v>
      </c>
      <c r="BC302" s="25">
        <f t="shared" ref="BC302" si="2989">AS301</f>
        <v>6.5516636075864509E-3</v>
      </c>
      <c r="BD302" s="39">
        <f t="shared" ref="BD302" si="2990">IF(AR301&lt;0,1,0)</f>
        <v>0</v>
      </c>
      <c r="BE302">
        <f t="shared" ref="BE302" si="2991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2992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2993">IF(B302=3,IF(AV301&lt;0.85,IF(AND(K302&gt;942,AT302&gt;0.9),0.25,1)*IF(AR301&lt;-0.004,1,0.5),0),"")</f>
        <v/>
      </c>
      <c r="BH302" t="str">
        <f t="shared" ref="BH302" si="2994">IF(B302=4,IF(AV301&lt;0.6,IF(AQ302&gt;=0,IF(K302&lt;1018,2,1),0),IF(AV301&gt;0.85,IF(AQ302&lt;=0,-0.5,0),0)),"")</f>
        <v/>
      </c>
      <c r="BI302" t="str">
        <f t="shared" ref="BI302" si="2995">IF(B302=5,IF(AV301&lt;0.4,IF(AQ302&gt; -0.004,1,0),IF(AV301&lt;0.95,IF(AND(AO302&lt;0.85,AT302&lt;0.95,AQ302&gt;0,K302&lt;1115),0.5,0),0)),"")</f>
        <v/>
      </c>
      <c r="BJ302" s="25" t="str">
        <f t="shared" ref="BJ302" si="2996">IF(MAX(BE302:BI302)=0,"",MAX(BE302:BI302)*AR302)</f>
        <v/>
      </c>
    </row>
    <row r="303" spans="1:62" x14ac:dyDescent="0.15">
      <c r="A303" s="1">
        <v>42949</v>
      </c>
      <c r="B303" s="41">
        <f t="shared" si="2953"/>
        <v>3</v>
      </c>
      <c r="F303" s="39"/>
    </row>
    <row r="304" spans="1:62" x14ac:dyDescent="0.15">
      <c r="A304" s="1">
        <v>42950</v>
      </c>
      <c r="B304" s="41">
        <f t="shared" si="2953"/>
        <v>4</v>
      </c>
      <c r="F304" s="39"/>
    </row>
    <row r="305" spans="1:6" x14ac:dyDescent="0.15">
      <c r="A305" s="1">
        <v>42951</v>
      </c>
      <c r="B305" s="41">
        <f t="shared" si="2953"/>
        <v>5</v>
      </c>
      <c r="F305" s="39"/>
    </row>
    <row r="306" spans="1:6" x14ac:dyDescent="0.15">
      <c r="F306" s="39"/>
    </row>
    <row r="307" spans="1:6" x14ac:dyDescent="0.15">
      <c r="F307" s="39"/>
    </row>
    <row r="308" spans="1:6" x14ac:dyDescent="0.15">
      <c r="F308" s="39"/>
    </row>
    <row r="309" spans="1:6" x14ac:dyDescent="0.15">
      <c r="F309" s="39"/>
    </row>
    <row r="310" spans="1:6" x14ac:dyDescent="0.15">
      <c r="F310" s="39"/>
    </row>
    <row r="311" spans="1:6" x14ac:dyDescent="0.15">
      <c r="F311" s="39"/>
    </row>
    <row r="312" spans="1:6" x14ac:dyDescent="0.15">
      <c r="F312" s="39"/>
    </row>
    <row r="313" spans="1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8"/>
  <sheetViews>
    <sheetView zoomScale="115" zoomScaleNormal="115" workbookViewId="0">
      <pane xSplit="1" ySplit="2" topLeftCell="B362" activePane="bottomRight" state="frozen"/>
      <selection pane="topRight" activeCell="B1" sqref="B1"/>
      <selection pane="bottomLeft" activeCell="A3" sqref="A3"/>
      <selection pane="bottomRight" activeCell="H385" sqref="H385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8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427</v>
      </c>
    </row>
    <row r="385" spans="1:13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3" x14ac:dyDescent="0.15">
      <c r="A386" s="1">
        <v>42949</v>
      </c>
    </row>
    <row r="387" spans="1:13" x14ac:dyDescent="0.15">
      <c r="A387" s="1">
        <v>42950</v>
      </c>
    </row>
    <row r="388" spans="1:13" x14ac:dyDescent="0.15">
      <c r="A388" s="1">
        <v>42951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7"/>
  <sheetViews>
    <sheetView zoomScale="115" zoomScaleNormal="115" workbookViewId="0">
      <pane xSplit="1" ySplit="2" topLeftCell="B359" activePane="bottomRight" state="frozen"/>
      <selection pane="topRight" activeCell="B1" sqref="B1"/>
      <selection pane="bottomLeft" activeCell="A3" sqref="A3"/>
      <selection pane="bottomRight" activeCell="C384" sqref="C38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425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" x14ac:dyDescent="0.15">
      <c r="A385" s="1">
        <v>42949</v>
      </c>
    </row>
    <row r="386" spans="1:1" x14ac:dyDescent="0.15">
      <c r="A386" s="1">
        <v>42950</v>
      </c>
    </row>
    <row r="387" spans="1:1" x14ac:dyDescent="0.15">
      <c r="A387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8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L385" sqref="L38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5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424</v>
      </c>
    </row>
    <row r="385" spans="1:13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3" x14ac:dyDescent="0.15">
      <c r="A386" s="1">
        <v>42949</v>
      </c>
    </row>
    <row r="387" spans="1:13" x14ac:dyDescent="0.15">
      <c r="A387" s="1">
        <v>42950</v>
      </c>
    </row>
    <row r="388" spans="1:13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8"/>
  <sheetViews>
    <sheetView zoomScale="115" zoomScaleNormal="115" workbookViewId="0">
      <pane xSplit="1" ySplit="2" topLeftCell="B355" activePane="bottomRight" state="frozen"/>
      <selection pane="topRight" activeCell="B1" sqref="B1"/>
      <selection pane="bottomLeft" activeCell="A3" sqref="A3"/>
      <selection pane="bottomRight" activeCell="D385" sqref="D385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5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423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</row>
    <row r="387" spans="1:13" x14ac:dyDescent="0.15">
      <c r="A387" s="1">
        <v>42950</v>
      </c>
    </row>
    <row r="388" spans="1:13" x14ac:dyDescent="0.15">
      <c r="A388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94"/>
  <sheetViews>
    <sheetView zoomScale="115" zoomScaleNormal="115" workbookViewId="0">
      <pane xSplit="1" ySplit="2" topLeftCell="C362" activePane="bottomRight" state="frozen"/>
      <selection pane="topRight" activeCell="B1" sqref="B1"/>
      <selection pane="bottomLeft" activeCell="A3" sqref="A3"/>
      <selection pane="bottomRight" activeCell="D390" sqref="D390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39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422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G391" s="42">
        <f t="shared" ref="G391" si="409">+B391/D391-1</f>
        <v>1.6905748641116158E-3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I389" sqref="I38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9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94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M391" sqref="M391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9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421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</row>
    <row r="393" spans="1:14" x14ac:dyDescent="0.15">
      <c r="A393" s="1">
        <v>42950</v>
      </c>
    </row>
    <row r="394" spans="1:14" x14ac:dyDescent="0.15">
      <c r="A394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5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A390" sqref="A39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9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3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3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3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3" x14ac:dyDescent="0.15">
      <c r="A393" s="1">
        <v>42949</v>
      </c>
    </row>
    <row r="394" spans="1:13" x14ac:dyDescent="0.15">
      <c r="A394" s="1">
        <v>42950</v>
      </c>
    </row>
    <row r="395" spans="1:13" x14ac:dyDescent="0.15">
      <c r="A395" s="1">
        <v>42951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2017-08-01T22:53:05Z</dcterms:modified>
</cp:coreProperties>
</file>