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514" i="20" l="1"/>
  <c r="B474" i="25"/>
  <c r="D474" i="25"/>
  <c r="M474" i="25"/>
  <c r="K474" i="25"/>
  <c r="I474" i="25"/>
  <c r="G619" i="10"/>
  <c r="C619" i="10"/>
  <c r="L618" i="10"/>
  <c r="M618" i="10"/>
  <c r="I617" i="10"/>
  <c r="C618" i="10"/>
  <c r="G618" i="9"/>
  <c r="C618" i="9"/>
  <c r="L617" i="9"/>
  <c r="M617" i="9"/>
  <c r="I616" i="9"/>
  <c r="C617" i="9"/>
  <c r="G618" i="11"/>
  <c r="C618" i="11"/>
  <c r="L617" i="11"/>
  <c r="M617" i="11"/>
  <c r="I616" i="11"/>
  <c r="C617" i="11"/>
  <c r="G618" i="12"/>
  <c r="C618" i="12"/>
  <c r="L617" i="12"/>
  <c r="M617" i="12"/>
  <c r="I616" i="12"/>
  <c r="C617" i="12"/>
  <c r="L610" i="8"/>
  <c r="M610" i="8"/>
  <c r="C610" i="8"/>
  <c r="L610" i="7"/>
  <c r="M610" i="7"/>
  <c r="I610" i="7"/>
  <c r="C610" i="7"/>
  <c r="L609" i="6"/>
  <c r="M609" i="6"/>
  <c r="I609" i="6"/>
  <c r="C609" i="6"/>
  <c r="L610" i="5"/>
  <c r="M610" i="5"/>
  <c r="I609" i="5"/>
  <c r="C610" i="5"/>
  <c r="S514" i="20"/>
  <c r="T514" i="20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AT514" i="20"/>
  <c r="AU514" i="20"/>
  <c r="AW514" i="20"/>
  <c r="AY514" i="20"/>
  <c r="AZ514" i="20"/>
  <c r="BA514" i="20"/>
  <c r="BB514" i="20"/>
  <c r="BC514" i="20"/>
  <c r="D618" i="10"/>
  <c r="D617" i="9"/>
  <c r="E617" i="9" s="1"/>
  <c r="D617" i="11"/>
  <c r="E617" i="11" s="1"/>
  <c r="D617" i="12"/>
  <c r="G617" i="12" s="1"/>
  <c r="D610" i="8"/>
  <c r="D610" i="7"/>
  <c r="D609" i="6"/>
  <c r="D610" i="5"/>
  <c r="AE514" i="20" l="1"/>
  <c r="AV514" i="20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3" i="20"/>
  <c r="U513" i="20"/>
  <c r="AB513" i="20" s="1"/>
  <c r="V513" i="20"/>
  <c r="Y513" i="20"/>
  <c r="AA513" i="20"/>
  <c r="AC513" i="20"/>
  <c r="AE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AT513" i="20"/>
  <c r="AU513" i="20"/>
  <c r="AW513" i="20"/>
  <c r="AY513" i="20"/>
  <c r="AZ513" i="20"/>
  <c r="BA513" i="20"/>
  <c r="BB513" i="20"/>
  <c r="BC513" i="20"/>
  <c r="BD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M608" i="6"/>
  <c r="I608" i="6"/>
  <c r="C608" i="6"/>
  <c r="D608" i="6"/>
  <c r="G608" i="6" s="1"/>
  <c r="L609" i="5"/>
  <c r="M609" i="5"/>
  <c r="I608" i="5"/>
  <c r="C609" i="5"/>
  <c r="D609" i="5"/>
  <c r="E609" i="5" s="1"/>
  <c r="AX513" i="20" l="1"/>
  <c r="Z513" i="20"/>
  <c r="AV513" i="20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2" i="20"/>
  <c r="U512" i="20"/>
  <c r="AB512" i="20" s="1"/>
  <c r="V512" i="20"/>
  <c r="Y512" i="20"/>
  <c r="AA512" i="20"/>
  <c r="AC512" i="20"/>
  <c r="AE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AT512" i="20"/>
  <c r="AU512" i="20"/>
  <c r="AW512" i="20"/>
  <c r="AY512" i="20"/>
  <c r="AZ512" i="20"/>
  <c r="BA512" i="20"/>
  <c r="BB512" i="20"/>
  <c r="BC512" i="20"/>
  <c r="BD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M608" i="8"/>
  <c r="C608" i="8"/>
  <c r="D608" i="8"/>
  <c r="E608" i="8" s="1"/>
  <c r="H608" i="8" s="1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M608" i="5"/>
  <c r="I607" i="5"/>
  <c r="C608" i="5"/>
  <c r="D608" i="5"/>
  <c r="E608" i="5" s="1"/>
  <c r="AX512" i="20" l="1"/>
  <c r="Z512" i="20"/>
  <c r="AV512" i="20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1" i="20"/>
  <c r="U511" i="20"/>
  <c r="W511" i="20" s="1"/>
  <c r="V511" i="20"/>
  <c r="AC511" i="20" s="1"/>
  <c r="X511" i="20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AT511" i="20"/>
  <c r="AU511" i="20"/>
  <c r="AV511" i="20"/>
  <c r="AW511" i="20"/>
  <c r="AX511" i="20"/>
  <c r="AY511" i="20"/>
  <c r="AZ511" i="20"/>
  <c r="BA511" i="20"/>
  <c r="BB511" i="20"/>
  <c r="BC511" i="20"/>
  <c r="BD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M607" i="7"/>
  <c r="I607" i="7"/>
  <c r="C607" i="7"/>
  <c r="D607" i="7"/>
  <c r="E607" i="7" s="1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E607" i="8" l="1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D510" i="20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475" i="25" l="1"/>
  <c r="B513" i="20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0" i="20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AT510" i="20"/>
  <c r="AU510" i="20"/>
  <c r="AW510" i="20"/>
  <c r="AY510" i="20"/>
  <c r="AZ510" i="20"/>
  <c r="BA510" i="20"/>
  <c r="BB510" i="20"/>
  <c r="BC510" i="20"/>
  <c r="I613" i="10"/>
  <c r="I612" i="9"/>
  <c r="I612" i="11"/>
  <c r="I612" i="12"/>
  <c r="Z510" i="20" l="1"/>
  <c r="W510" i="20"/>
  <c r="Y510" i="20"/>
  <c r="AX510" i="20"/>
  <c r="AC510" i="20"/>
  <c r="AV510" i="20"/>
  <c r="X510" i="20"/>
  <c r="AD510" i="20"/>
  <c r="AB510" i="20"/>
  <c r="S509" i="20"/>
  <c r="T509" i="20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AT509" i="20"/>
  <c r="AU509" i="20"/>
  <c r="AV509" i="20"/>
  <c r="AW509" i="20"/>
  <c r="AX509" i="20"/>
  <c r="AY509" i="20"/>
  <c r="AZ509" i="20"/>
  <c r="BA509" i="20"/>
  <c r="BB509" i="20"/>
  <c r="BC509" i="20"/>
  <c r="BD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M605" i="8"/>
  <c r="C605" i="8"/>
  <c r="D605" i="8"/>
  <c r="E605" i="8" s="1"/>
  <c r="H605" i="8" s="1"/>
  <c r="L605" i="7"/>
  <c r="M605" i="7"/>
  <c r="I605" i="7"/>
  <c r="C605" i="7"/>
  <c r="D605" i="7"/>
  <c r="G605" i="7" s="1"/>
  <c r="L604" i="6"/>
  <c r="D604" i="6" s="1"/>
  <c r="M604" i="6"/>
  <c r="I604" i="6"/>
  <c r="C604" i="6"/>
  <c r="L605" i="5"/>
  <c r="M605" i="5"/>
  <c r="I604" i="5"/>
  <c r="C605" i="5"/>
  <c r="D605" i="5"/>
  <c r="E605" i="5" s="1"/>
  <c r="W509" i="20" l="1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8" i="20"/>
  <c r="U508" i="20"/>
  <c r="AB508" i="20" s="1"/>
  <c r="V508" i="20"/>
  <c r="Y508" i="20"/>
  <c r="AA508" i="20"/>
  <c r="AC508" i="20"/>
  <c r="AE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AT508" i="20"/>
  <c r="AU508" i="20"/>
  <c r="AW508" i="20"/>
  <c r="AY508" i="20"/>
  <c r="AZ508" i="20"/>
  <c r="BA508" i="20"/>
  <c r="BB508" i="20"/>
  <c r="BC508" i="20"/>
  <c r="BD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M604" i="7"/>
  <c r="I604" i="7"/>
  <c r="C604" i="7"/>
  <c r="D604" i="7"/>
  <c r="E604" i="7" s="1"/>
  <c r="L603" i="6"/>
  <c r="M603" i="6"/>
  <c r="I603" i="6"/>
  <c r="C603" i="6"/>
  <c r="D603" i="6"/>
  <c r="E603" i="6" s="1"/>
  <c r="L604" i="5"/>
  <c r="M604" i="5"/>
  <c r="I603" i="5"/>
  <c r="C604" i="5"/>
  <c r="D604" i="5"/>
  <c r="E604" i="5" s="1"/>
  <c r="AX508" i="20" l="1"/>
  <c r="Z508" i="20"/>
  <c r="AV508" i="20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7" i="20"/>
  <c r="U507" i="20"/>
  <c r="AB507" i="20" s="1"/>
  <c r="V507" i="20"/>
  <c r="AE507" i="20" s="1"/>
  <c r="Y507" i="20"/>
  <c r="AA507" i="20"/>
  <c r="AC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AT507" i="20"/>
  <c r="AU507" i="20"/>
  <c r="AW507" i="20"/>
  <c r="AY507" i="20"/>
  <c r="AZ507" i="20"/>
  <c r="BA507" i="20"/>
  <c r="BB507" i="20"/>
  <c r="BC507" i="20"/>
  <c r="BD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X507" i="20" l="1"/>
  <c r="Z507" i="20"/>
  <c r="AV507" i="20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6" i="20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AT506" i="20"/>
  <c r="AU506" i="20"/>
  <c r="AV506" i="20"/>
  <c r="AW506" i="20"/>
  <c r="AX506" i="20"/>
  <c r="AY506" i="20"/>
  <c r="AZ506" i="20"/>
  <c r="BA506" i="20"/>
  <c r="BB506" i="20"/>
  <c r="BC506" i="20"/>
  <c r="BD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1" i="6"/>
  <c r="D602" i="5"/>
  <c r="E602" i="5" s="1"/>
  <c r="Z506" i="20" l="1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D505" i="20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5" i="20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AT505" i="20"/>
  <c r="AU505" i="20"/>
  <c r="AW505" i="20"/>
  <c r="AY505" i="20"/>
  <c r="AZ505" i="20"/>
  <c r="BA505" i="20"/>
  <c r="BB505" i="20"/>
  <c r="BC505" i="20"/>
  <c r="D609" i="10"/>
  <c r="D608" i="9"/>
  <c r="D608" i="11"/>
  <c r="D608" i="12"/>
  <c r="G608" i="12" s="1"/>
  <c r="D601" i="8"/>
  <c r="D601" i="7"/>
  <c r="D600" i="6"/>
  <c r="D601" i="5"/>
  <c r="Y505" i="20" l="1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X505" i="20"/>
  <c r="W505" i="20"/>
  <c r="AD505" i="20"/>
  <c r="I605" i="12"/>
  <c r="I606" i="12"/>
  <c r="I604" i="12"/>
  <c r="I605" i="11"/>
  <c r="I606" i="11"/>
  <c r="I604" i="11"/>
  <c r="S504" i="20"/>
  <c r="T504" i="20"/>
  <c r="U504" i="20"/>
  <c r="AD504" i="20" s="1"/>
  <c r="V504" i="20"/>
  <c r="W504" i="20"/>
  <c r="X504" i="20"/>
  <c r="Y504" i="20"/>
  <c r="Z504" i="20"/>
  <c r="AA504" i="20"/>
  <c r="AB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AT504" i="20"/>
  <c r="AU504" i="20"/>
  <c r="AV504" i="20"/>
  <c r="AW504" i="20"/>
  <c r="AX504" i="20"/>
  <c r="AY504" i="20"/>
  <c r="AZ504" i="20"/>
  <c r="BA504" i="20"/>
  <c r="BB504" i="20"/>
  <c r="BC504" i="20"/>
  <c r="BD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M600" i="5"/>
  <c r="I599" i="5"/>
  <c r="C600" i="5"/>
  <c r="D600" i="5"/>
  <c r="E600" i="5" s="1"/>
  <c r="G608" i="10" l="1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3" i="20"/>
  <c r="U503" i="20"/>
  <c r="AD503" i="20" s="1"/>
  <c r="V503" i="20"/>
  <c r="AE503" i="20" s="1"/>
  <c r="X503" i="20"/>
  <c r="Y503" i="20"/>
  <c r="Z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AT503" i="20"/>
  <c r="AU503" i="20"/>
  <c r="AV503" i="20"/>
  <c r="AW503" i="20"/>
  <c r="AX503" i="20"/>
  <c r="AY503" i="20"/>
  <c r="AZ503" i="20"/>
  <c r="BA503" i="20"/>
  <c r="BB503" i="20"/>
  <c r="BC503" i="20"/>
  <c r="BD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M599" i="8"/>
  <c r="I599" i="8"/>
  <c r="C599" i="8"/>
  <c r="D599" i="8"/>
  <c r="E599" i="8" s="1"/>
  <c r="H599" i="8" s="1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M599" i="5"/>
  <c r="I598" i="5"/>
  <c r="C599" i="5"/>
  <c r="D599" i="5"/>
  <c r="E599" i="5" s="1"/>
  <c r="W503" i="20" l="1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2" i="20"/>
  <c r="U502" i="20"/>
  <c r="V502" i="20"/>
  <c r="AC502" i="20" s="1"/>
  <c r="W502" i="20"/>
  <c r="X502" i="20"/>
  <c r="Y502" i="20"/>
  <c r="Z502" i="20"/>
  <c r="AA502" i="20"/>
  <c r="AB502" i="20"/>
  <c r="AD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AT502" i="20"/>
  <c r="AU502" i="20"/>
  <c r="AV502" i="20"/>
  <c r="AW502" i="20"/>
  <c r="AX502" i="20"/>
  <c r="AY502" i="20"/>
  <c r="AZ502" i="20"/>
  <c r="BA502" i="20"/>
  <c r="BB502" i="20"/>
  <c r="BC502" i="20"/>
  <c r="BD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M598" i="8"/>
  <c r="I598" i="8"/>
  <c r="C598" i="8"/>
  <c r="D598" i="8"/>
  <c r="G598" i="8" s="1"/>
  <c r="E598" i="8"/>
  <c r="H598" i="8" s="1"/>
  <c r="L598" i="7"/>
  <c r="M598" i="7"/>
  <c r="I598" i="7"/>
  <c r="C598" i="7"/>
  <c r="D598" i="7"/>
  <c r="E598" i="7" s="1"/>
  <c r="L597" i="6"/>
  <c r="M597" i="6"/>
  <c r="I597" i="6"/>
  <c r="C597" i="6"/>
  <c r="D597" i="6"/>
  <c r="E597" i="6" s="1"/>
  <c r="L598" i="5"/>
  <c r="M598" i="5"/>
  <c r="I597" i="5"/>
  <c r="C598" i="5"/>
  <c r="D598" i="5"/>
  <c r="E598" i="5" s="1"/>
  <c r="H606" i="10" l="1"/>
  <c r="G606" i="10"/>
  <c r="G605" i="9"/>
  <c r="H605" i="9"/>
  <c r="H605" i="11"/>
  <c r="G605" i="11"/>
  <c r="G598" i="7"/>
  <c r="H598" i="7"/>
  <c r="G597" i="6"/>
  <c r="H597" i="6"/>
  <c r="G598" i="5"/>
  <c r="H598" i="5"/>
  <c r="BD501" i="20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1" i="20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AT501" i="20"/>
  <c r="AU501" i="20"/>
  <c r="AW501" i="20"/>
  <c r="AY501" i="20"/>
  <c r="AZ501" i="20"/>
  <c r="BA501" i="20"/>
  <c r="BB501" i="20"/>
  <c r="BC501" i="20"/>
  <c r="D605" i="10"/>
  <c r="D604" i="9"/>
  <c r="D604" i="11"/>
  <c r="D604" i="12"/>
  <c r="G604" i="12" s="1"/>
  <c r="D597" i="8"/>
  <c r="D597" i="7"/>
  <c r="D596" i="6"/>
  <c r="D597" i="5"/>
  <c r="I596" i="5"/>
  <c r="AE501" i="20" l="1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X501" i="20"/>
  <c r="W501" i="20"/>
  <c r="BD500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0" i="20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AT500" i="20"/>
  <c r="AU500" i="20"/>
  <c r="AW500" i="20"/>
  <c r="AY500" i="20"/>
  <c r="AZ500" i="20"/>
  <c r="BA500" i="20"/>
  <c r="BB500" i="20"/>
  <c r="BC500" i="20"/>
  <c r="I603" i="10"/>
  <c r="I602" i="9"/>
  <c r="I602" i="11"/>
  <c r="I602" i="12"/>
  <c r="AX500" i="20" l="1"/>
  <c r="Y500" i="20"/>
  <c r="Z500" i="20"/>
  <c r="AV500" i="20"/>
  <c r="AD500" i="20"/>
  <c r="AB500" i="20"/>
  <c r="AE500" i="20"/>
  <c r="W500" i="20"/>
  <c r="S499" i="20"/>
  <c r="T499" i="20"/>
  <c r="U499" i="20"/>
  <c r="V499" i="20"/>
  <c r="AC499" i="20" s="1"/>
  <c r="W499" i="20"/>
  <c r="X499" i="20"/>
  <c r="Y499" i="20"/>
  <c r="Z499" i="20"/>
  <c r="AA499" i="20"/>
  <c r="AB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AT499" i="20"/>
  <c r="AU499" i="20"/>
  <c r="AV499" i="20"/>
  <c r="AW499" i="20"/>
  <c r="AX499" i="20"/>
  <c r="AY499" i="20"/>
  <c r="AZ499" i="20"/>
  <c r="BA499" i="20"/>
  <c r="BB499" i="20"/>
  <c r="BC499" i="20"/>
  <c r="BD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M595" i="8"/>
  <c r="I595" i="8"/>
  <c r="C595" i="8"/>
  <c r="D595" i="8"/>
  <c r="G595" i="8" s="1"/>
  <c r="L595" i="7"/>
  <c r="M595" i="7"/>
  <c r="I595" i="7"/>
  <c r="C595" i="7"/>
  <c r="D595" i="7"/>
  <c r="H595" i="7" s="1"/>
  <c r="E595" i="7"/>
  <c r="L594" i="6"/>
  <c r="M594" i="6"/>
  <c r="I594" i="6"/>
  <c r="C594" i="6"/>
  <c r="D594" i="6"/>
  <c r="E594" i="6" s="1"/>
  <c r="L595" i="5"/>
  <c r="M595" i="5"/>
  <c r="I594" i="5"/>
  <c r="C595" i="5"/>
  <c r="D595" i="5"/>
  <c r="E595" i="5" s="1"/>
  <c r="E603" i="10" l="1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8" i="20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AT498" i="20"/>
  <c r="AU498" i="20"/>
  <c r="AW498" i="20"/>
  <c r="AY498" i="20"/>
  <c r="AZ498" i="20"/>
  <c r="BA498" i="20"/>
  <c r="BB498" i="20"/>
  <c r="BC498" i="20"/>
  <c r="BD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A1" i="27"/>
  <c r="E594" i="5" l="1"/>
  <c r="AX498" i="20"/>
  <c r="Z498" i="20"/>
  <c r="AV498" i="20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<sst xmlns="http://schemas.openxmlformats.org/spreadsheetml/2006/main" count="903" uniqueCount="803">
  <si>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</si>
  <si>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</si>
  <si>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</si>
  <si>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</si>
  <si>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</si>
  <si>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</si>
  <si>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</si>
  <si>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</si>
  <si>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</si>
  <si>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</si>
  <si>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</si>
  <si>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</si>
  <si>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</si>
  <si>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</si>
  <si>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</si>
  <si>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</si>
  <si>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</si>
  <si>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</si>
  <si>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</si>
  <si>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</si>
  <si>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</si>
  <si>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</si>
  <si>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</si>
  <si>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</si>
  <si>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</si>
  <si>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</si>
  <si>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</si>
  <si>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</si>
  <si>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</si>
  <si>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</si>
  <si>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</si>
  <si>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</si>
  <si>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</si>
  <si>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</si>
  <si>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</si>
  <si>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</si>
  <si>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</si>
  <si>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</si>
  <si>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</si>
  <si>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</si>
  <si>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</si>
  <si>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</si>
  <si>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</si>
  <si>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</si>
  <si>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</si>
  <si>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</si>
  <si>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</si>
  <si>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</si>
  <si>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</si>
  <si>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</si>
  <si>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</si>
  <si>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</si>
  <si>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</si>
  <si>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</si>
  <si>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</si>
  <si>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</si>
  <si>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</si>
  <si>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</si>
  <si>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</si>
  <si>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</si>
  <si>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</si>
  <si>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</si>
  <si>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</si>
  <si>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</si>
  <si>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</si>
  <si>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</si>
  <si>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</si>
  <si>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</si>
  <si>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</si>
  <si>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</si>
  <si>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</si>
  <si>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</si>
  <si>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</si>
  <si>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</si>
  <si>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</si>
  <si>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</si>
  <si>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</si>
  <si>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</si>
  <si>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</si>
  <si>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</si>
  <si>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</si>
  <si>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</si>
  <si>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</si>
  <si>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</si>
  <si>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</si>
  <si>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</si>
  <si>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</si>
  <si>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</si>
  <si>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</si>
  <si>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</si>
  <si>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</si>
  <si>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</si>
  <si>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</si>
  <si>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</si>
  <si>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</si>
  <si>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</si>
  <si>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</si>
  <si>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</si>
  <si>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</si>
  <si>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</si>
  <si>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</si>
  <si>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</si>
  <si>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</si>
  <si>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</si>
  <si>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</si>
  <si>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</si>
  <si>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</si>
  <si>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</si>
  <si>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</si>
  <si>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</si>
  <si>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</si>
  <si>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</si>
  <si>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</si>
  <si>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</si>
  <si>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</si>
  <si>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</si>
  <si>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</si>
  <si>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</si>
  <si>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</si>
  <si>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</si>
  <si>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</si>
  <si>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</si>
  <si>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</si>
  <si>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</si>
  <si>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</si>
  <si>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</si>
  <si>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</si>
  <si>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</si>
  <si>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</si>
  <si>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</si>
  <si>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</si>
  <si>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</si>
  <si>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</si>
  <si>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</si>
  <si>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</si>
  <si>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</si>
  <si>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</si>
  <si>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</si>
  <si>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</si>
  <si>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</si>
  <si>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</si>
  <si>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</si>
  <si>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</si>
  <si>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</si>
  <si>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</si>
  <si>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</si>
  <si>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</si>
  <si>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</si>
  <si>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</si>
  <si>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</si>
  <si>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</si>
  <si>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</si>
  <si>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</si>
  <si>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</si>
  <si>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</si>
  <si>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</si>
  <si>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</si>
  <si>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</si>
  <si>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</si>
  <si>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</si>
  <si>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</si>
  <si>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</si>
  <si>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</si>
  <si>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</si>
  <si>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</si>
  <si>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</si>
  <si>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</si>
  <si>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</si>
  <si>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</si>
  <si>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</si>
  <si>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</si>
  <si>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</si>
  <si>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</si>
  <si>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</si>
  <si>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</si>
  <si>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</si>
  <si>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</si>
  <si>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</si>
  <si>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</si>
  <si>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</si>
  <si>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</si>
  <si>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</si>
  <si>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</si>
  <si>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</si>
  <si>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</si>
  <si>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</si>
  <si>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</si>
  <si>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</si>
  <si>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</si>
  <si>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</si>
  <si>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</si>
  <si>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</si>
  <si>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</si>
  <si>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</si>
  <si>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</si>
  <si>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</si>
  <si>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</si>
  <si>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</si>
  <si>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</si>
  <si>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</si>
  <si>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</si>
  <si>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</si>
  <si>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</si>
  <si>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</si>
  <si>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</si>
  <si>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</si>
  <si>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</si>
  <si>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</si>
  <si>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</si>
  <si>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</si>
  <si>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</si>
  <si>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</si>
  <si>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</si>
  <si>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</si>
  <si>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</si>
  <si>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</si>
  <si>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</si>
  <si>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</si>
  <si>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</si>
  <si>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</si>
  <si>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</si>
  <si>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</si>
  <si>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</si>
  <si>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</si>
  <si>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</si>
  <si>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</si>
  <si>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</si>
  <si>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</si>
  <si>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</si>
  <si>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</si>
  <si>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</si>
  <si>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</si>
  <si>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</si>
  <si>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</si>
  <si>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</si>
  <si>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</si>
  <si>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</si>
  <si>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</si>
  <si>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</si>
  <si>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</si>
  <si>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</si>
  <si>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</si>
  <si>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</si>
  <si>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</si>
  <si>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</si>
  <si>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</si>
  <si>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</si>
  <si>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</si>
  <si>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</si>
  <si>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</si>
  <si>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</si>
  <si>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</si>
  <si>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</si>
  <si>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</si>
  <si>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</si>
  <si>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</si>
  <si>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</si>
  <si>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</si>
  <si>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</si>
  <si>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</si>
  <si>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</si>
  <si>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</si>
  <si>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</si>
  <si>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</si>
  <si>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</si>
  <si>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</si>
  <si>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</si>
  <si>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</si>
  <si>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</si>
  <si>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</si>
  <si>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</si>
  <si>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</si>
  <si>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</si>
  <si>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</si>
  <si>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</si>
  <si>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</si>
  <si>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</si>
  <si>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</si>
  <si>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</si>
  <si>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</si>
  <si>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</si>
  <si>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</si>
  <si>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</si>
  <si>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</si>
  <si>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</si>
  <si>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</si>
  <si>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</si>
  <si>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</si>
  <si>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</si>
  <si>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</si>
  <si>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</si>
  <si>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</si>
  <si>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</si>
  <si>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</si>
  <si>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</si>
  <si>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</si>
  <si>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</si>
  <si>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</si>
  <si>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</si>
  <si>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</si>
  <si>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</si>
  <si>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</si>
  <si>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</si>
  <si>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</si>
  <si>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</si>
  <si>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</si>
  <si>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</si>
  <si>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</si>
  <si>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</si>
  <si>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</si>
  <si>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</si>
  <si>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</si>
  <si>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</si>
  <si>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</si>
  <si>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</si>
  <si>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</si>
  <si>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</si>
  <si>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</si>
  <si>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</si>
  <si>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</si>
  <si>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</si>
  <si>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</si>
  <si>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</si>
  <si>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</si>
  <si>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</si>
  <si>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</si>
  <si>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</si>
  <si>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</si>
  <si>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</si>
  <si>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</si>
  <si>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</si>
  <si>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</si>
  <si>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</si>
  <si>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</si>
  <si>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</si>
  <si>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</si>
  <si>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</si>
  <si>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</si>
  <si>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</si>
  <si>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</si>
  <si>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</si>
  <si>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</si>
  <si>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</si>
  <si>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</si>
  <si>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</si>
  <si>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</si>
  <si>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</si>
  <si>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</si>
  <si>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</si>
  <si>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</si>
  <si>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</si>
  <si>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</si>
  <si>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</si>
  <si>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</si>
  <si>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</si>
  <si>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</si>
  <si>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</si>
  <si>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</si>
  <si>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</si>
  <si>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</si>
  <si>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</si>
  <si>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</si>
  <si>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</si>
  <si>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</si>
  <si>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</si>
  <si>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</si>
  <si>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</si>
  <si>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</si>
  <si>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</si>
  <si>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</si>
  <si>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</si>
  <si>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</si>
  <si>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</si>
  <si>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</si>
  <si>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</si>
  <si>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</si>
  <si>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</si>
  <si>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</si>
  <si>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</si>
  <si>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</si>
  <si>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</si>
  <si>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</si>
  <si>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</si>
  <si>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</si>
  <si>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</si>
  <si>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</si>
  <si>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</si>
  <si>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</si>
  <si>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</si>
  <si>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</si>
  <si>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</si>
  <si>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</si>
  <si>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</si>
  <si>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</si>
  <si>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</si>
  <si>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</si>
  <si>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</si>
  <si>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</si>
  <si>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</si>
  <si>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</si>
  <si>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</si>
  <si>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</si>
  <si>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</si>
  <si>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</si>
  <si>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</si>
  <si>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</si>
  <si>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</si>
  <si>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</si>
  <si>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</si>
  <si>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</si>
  <si>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</si>
  <si>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</si>
  <si>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</si>
  <si>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</si>
  <si>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</si>
  <si>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</si>
  <si>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</si>
  <si>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</si>
  <si>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</si>
  <si>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</si>
  <si>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</si>
  <si>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</si>
  <si>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</si>
  <si>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</si>
  <si>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</si>
  <si>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</si>
  <si>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</si>
  <si>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</si>
  <si>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</si>
  <si>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</si>
  <si>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</si>
  <si>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</si>
  <si>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</si>
  <si>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</si>
  <si>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</si>
  <si>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</si>
  <si>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</si>
  <si>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</si>
  <si>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</si>
  <si>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</si>
  <si>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</si>
  <si>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</si>
  <si>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</si>
  <si>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</si>
  <si>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</si>
  <si>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</si>
  <si>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</si>
  <si>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</si>
  <si>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</si>
  <si>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</si>
  <si>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</si>
  <si>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</si>
  <si>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</si>
  <si>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</si>
  <si>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</si>
  <si>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</si>
  <si>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</si>
  <si>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</si>
  <si>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</si>
  <si>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</si>
  <si>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</si>
  <si>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</si>
  <si>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</si>
  <si>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</si>
  <si>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</si>
  <si>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</si>
  <si>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</si>
  <si>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</si>
  <si>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</si>
  <si>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</si>
  <si>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</si>
  <si>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</si>
  <si>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</si>
  <si>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</si>
  <si>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</si>
  <si>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</si>
  <si>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</si>
  <si>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</si>
  <si>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</si>
  <si>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</si>
  <si>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</si>
  <si>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</si>
  <si>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</si>
  <si>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</si>
  <si>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</si>
  <si>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</si>
  <si>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</si>
  <si>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</si>
  <si>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</si>
  <si>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</si>
  <si>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</si>
  <si>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</si>
  <si>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</si>
  <si>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</si>
  <si>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</si>
  <si>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</si>
  <si>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</si>
  <si>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</si>
  <si>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</si>
  <si>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</si>
  <si>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</si>
  <si>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</si>
  <si>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</si>
  <si>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</si>
  <si>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</si>
  <si>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</si>
  <si>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</si>
  <si>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</si>
  <si>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</si>
  <si>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</si>
  <si>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</si>
  <si>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</si>
  <si>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</si>
  <si>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</si>
  <si>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</si>
  <si>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</si>
  <si>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</si>
  <si>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</si>
  <si>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</si>
  <si>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</si>
  <si>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</si>
  <si>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</si>
  <si>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</si>
  <si>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</si>
  <si>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</si>
  <si>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</si>
  <si>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</si>
  <si>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</si>
  <si>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</si>
  <si>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</si>
  <si>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</si>
  <si>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</si>
  <si>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</si>
  <si>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</si>
  <si>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</si>
  <si>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</si>
  <si>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</si>
  <si>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</si>
  <si>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</si>
  <si>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</si>
  <si>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</si>
  <si>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</si>
  <si>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</si>
  <si>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</si>
  <si>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</si>
  <si>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</si>
  <si>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</si>
  <si>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</si>
  <si>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</si>
  <si>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</si>
  <si>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</si>
  <si>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</si>
  <si>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</si>
  <si>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</si>
  <si>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</si>
  <si>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</si>
  <si>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</si>
  <si>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</si>
  <si>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</si>
  <si>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</si>
  <si>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</si>
  <si>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</si>
  <si>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</si>
  <si>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</si>
  <si>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</si>
  <si>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</si>
  <si>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</si>
  <si>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</si>
  <si>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</si>
  <si>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</si>
  <si>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</si>
  <si>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</si>
  <si>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</si>
  <si>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</si>
  <si>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</si>
  <si>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</si>
  <si>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</si>
  <si>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</si>
  <si>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</si>
  <si>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</si>
  <si>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</si>
  <si>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</si>
  <si>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</si>
  <si>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</si>
  <si>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</si>
  <si>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</si>
  <si>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</si>
  <si>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</si>
  <si>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</si>
  <si>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</si>
  <si>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</si>
  <si>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</si>
  <si>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</si>
  <si>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</si>
  <si>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</si>
  <si>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</si>
  <si>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</si>
  <si>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</si>
  <si>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</si>
  <si>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</si>
  <si>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</si>
  <si>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</si>
  <si>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</si>
  <si>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</si>
  <si>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</si>
  <si>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</si>
  <si>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</si>
  <si>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</si>
  <si>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</si>
  <si>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</si>
  <si>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</si>
  <si>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</si>
  <si>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</si>
  <si>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</si>
  <si>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</si>
  <si>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</si>
  <si>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</si>
  <si>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</si>
  <si>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</si>
  <si>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</si>
  <si>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</si>
  <si>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</si>
  <si>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</si>
  <si>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</si>
  <si>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</si>
  <si>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</si>
  <si>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</si>
  <si>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</si>
  <si>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</si>
  <si>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</si>
  <si>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</si>
  <si>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</si>
  <si>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</si>
  <si>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</si>
  <si>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</si>
  <si>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</si>
  <si>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</si>
  <si>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</si>
  <si>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</si>
  <si>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</si>
  <si>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</si>
  <si>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</si>
  <si>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</si>
  <si>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</si>
  <si>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</si>
  <si>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</si>
  <si>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</si>
  <si>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</si>
  <si>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</si>
  <si>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</si>
  <si>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</si>
  <si>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</si>
  <si>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</si>
  <si>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</si>
  <si>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</si>
  <si>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</si>
  <si>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</si>
  <si>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</si>
  <si>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</si>
  <si>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</si>
  <si>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</si>
  <si>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</si>
  <si>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</si>
  <si>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</si>
  <si>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</si>
  <si>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</si>
  <si>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</si>
  <si>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</si>
  <si>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</si>
  <si>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</si>
  <si>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</si>
  <si>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</si>
  <si>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</si>
  <si>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</si>
  <si>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</si>
  <si>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</si>
  <si>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</si>
  <si>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</si>
  <si>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</si>
  <si>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</si>
  <si>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</si>
  <si>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</si>
  <si>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</si>
  <si>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</si>
  <si>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</si>
  <si>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</si>
  <si>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</si>
  <si>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</si>
  <si>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</si>
  <si>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</si>
  <si>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</si>
  <si>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</si>
  <si>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</si>
  <si>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</si>
  <si>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</si>
  <si>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</si>
  <si>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</si>
  <si>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</si>
  <si>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</si>
  <si>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</si>
  <si>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</si>
  <si>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</si>
  <si>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</si>
  <si>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</si>
  <si>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</si>
  <si>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</si>
  <si>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</si>
  <si>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</si>
  <si>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</si>
  <si>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</si>
  <si>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</si>
  <si>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</si>
  <si>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</si>
  <si>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</si>
  <si>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</si>
  <si>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</si>
  <si>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</si>
  <si>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</si>
  <si>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</si>
  <si>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</si>
  <si>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</si>
  <si>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</si>
  <si>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</si>
  <si>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</si>
  <si>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</si>
  <si>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</si>
  <si>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</si>
  <si>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</si>
  <si>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</si>
  <si>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</si>
  <si>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</si>
  <si>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</si>
  <si>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</si>
  <si>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</si>
  <si>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</si>
  <si>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</si>
  <si>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</si>
  <si>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</si>
  <si>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</si>
  <si>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</si>
  <si>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</si>
  <si>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</si>
  <si>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</si>
  <si>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</si>
  <si>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</si>
  <si>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</si>
  <si>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</si>
  <si>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</si>
  <si>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</si>
  <si>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</si>
  <si>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</si>
  <si>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</si>
  <si>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</si>
  <si>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</si>
  <si>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</si>
  <si>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</si>
  <si>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</si>
  <si>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</si>
  <si>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</si>
  <si>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</si>
  <si>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</si>
  <si>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</si>
  <si>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</si>
  <si>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</si>
  <si>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</si>
  <si>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</si>
  <si>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</si>
  <si>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</si>
  <si>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</si>
  <si>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</si>
  <si>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</si>
  <si>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</si>
  <si>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</si>
  <si>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</si>
  <si>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</si>
  <si>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</si>
  <si>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</si>
  <si>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</si>
  <si>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</si>
  <si>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</si>
  <si>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</si>
  <si>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</si>
  <si>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</si>
  <si>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</si>
  <si>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</si>
  <si>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</si>
  <si>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</si>
  <si>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</si>
  <si>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</si>
  <si>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</si>
  <si>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</si>
  <si>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</si>
  <si>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</si>
  <si>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</si>
  <si>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</si>
  <si>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</si>
  <si>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</si>
  <si>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</si>
  <si>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</si>
  <si>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</si>
  <si>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</si>
  <si>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</si>
  <si>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2018-06-14T18:25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</si>
</sst>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tabSelected="1" topLeftCell="A3" zoomScale="115" zoomScaleNormal="115" workbookViewId="0">
      <selection activeCell="A23" sqref="A2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43265</v>
      </c>
    </row>
    <row r="2" spans="1:16" x14ac:dyDescent="0.25">
      <c r="A2" s="39" t="s">
        <v>753</v>
      </c>
      <c r="B2" s="39">
        <v>6.3907749999999997</v>
      </c>
      <c r="C2" s="88">
        <v>43265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6.38584</v>
      </c>
      <c r="C3" s="88">
        <v>43265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6.416245</v>
      </c>
      <c r="C4" s="88">
        <v>43266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3773.37</v>
      </c>
      <c r="C5" s="39">
        <v>3788.34</v>
      </c>
      <c r="D5" s="91">
        <v>-4.0000000000000001E-3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3044.16</v>
      </c>
      <c r="C6" s="39">
        <v>3049.8</v>
      </c>
      <c r="D6" s="91">
        <v>-1.8E-3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1673.32</v>
      </c>
      <c r="C7" s="39">
        <v>1685.89</v>
      </c>
      <c r="D7" s="91">
        <v>-7.4999999999999997E-3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10084.18</v>
      </c>
      <c r="C8" s="39">
        <v>10161.65</v>
      </c>
      <c r="D8" s="91">
        <v>-7.6E-3</v>
      </c>
      <c r="J8" s="75"/>
      <c r="K8" s="76"/>
      <c r="L8" s="77"/>
      <c r="M8" s="78"/>
    </row>
    <row r="9" spans="1:16" x14ac:dyDescent="0.25">
      <c r="A9" s="39" t="s">
        <v>525</v>
      </c>
      <c r="B9" s="39">
        <v>5586.93</v>
      </c>
      <c r="C9" s="39">
        <v>5607.02</v>
      </c>
      <c r="D9" s="91">
        <v>-3.5999999999999999E-3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2671.3</v>
      </c>
      <c r="C10" s="39">
        <v>2671.63</v>
      </c>
      <c r="D10" s="91">
        <v>-1E-4</v>
      </c>
    </row>
    <row r="11" spans="1:16" x14ac:dyDescent="0.25">
      <c r="A11" s="39" t="s">
        <v>527</v>
      </c>
      <c r="B11" s="39">
        <v>14.64</v>
      </c>
      <c r="C11" s="39">
        <v>14.689</v>
      </c>
      <c r="D11" s="88">
        <v>43264</v>
      </c>
    </row>
    <row r="12" spans="1:16" x14ac:dyDescent="0.25">
      <c r="A12" s="39" t="s">
        <v>528</v>
      </c>
      <c r="B12" s="39">
        <v>15.02</v>
      </c>
      <c r="C12" s="39">
        <v>15.028</v>
      </c>
      <c r="D12" s="88">
        <v>43265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</v>
      </c>
      <c r="C13" s="39">
        <v>7.4340000000000002</v>
      </c>
      <c r="D13" s="88">
        <v>43265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47.2</v>
      </c>
      <c r="C14" s="39">
        <v>47.164000000000001</v>
      </c>
      <c r="D14" s="88">
        <v>43265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47.07</v>
      </c>
      <c r="C15" s="39">
        <v>47.62</v>
      </c>
      <c r="D15" s="88">
        <v>43264</v>
      </c>
      <c r="E15" t="s">
        <v>802</v>
      </c>
      <c r="F15">
        <v>47.14</v>
      </c>
    </row>
    <row r="16" spans="1:16" x14ac:dyDescent="0.25">
      <c r="A16" s="39" t="s">
        <v>532</v>
      </c>
      <c r="B16" s="39">
        <v>32.419800000000002</v>
      </c>
      <c r="C16" s="39">
        <v>32.478900000000003</v>
      </c>
      <c r="D16" s="88">
        <v>43264</v>
      </c>
      <c r="E16" t="s">
        <v>802</v>
      </c>
      <c r="F16">
        <v>32.409999999999997</v>
      </c>
    </row>
    <row r="17" spans="1:16" x14ac:dyDescent="0.25">
      <c r="A17" s="39" t="s">
        <v>533</v>
      </c>
      <c r="B17" s="39">
        <v>29.41</v>
      </c>
      <c r="C17" s="39">
        <v>29.663900000000002</v>
      </c>
      <c r="D17" s="88">
        <v>43264</v>
      </c>
      <c r="E17" t="s">
        <v>802</v>
      </c>
      <c r="F17">
        <v>29.41</v>
      </c>
    </row>
    <row r="18" spans="1:16" x14ac:dyDescent="0.25">
      <c r="A18" s="39" t="s">
        <v>534</v>
      </c>
      <c r="B18" s="39">
        <v>31.83</v>
      </c>
      <c r="C18" s="41">
        <v>31.815200000000001</v>
      </c>
      <c r="D18" s="88">
        <v>43264</v>
      </c>
      <c r="E18" t="s">
        <v>802</v>
      </c>
      <c r="F18">
        <v>31.83</v>
      </c>
    </row>
    <row r="19" spans="1:16" s="90" customFormat="1" x14ac:dyDescent="0.25">
      <c r="A19" s="39" t="s">
        <v>795</v>
      </c>
      <c r="B19" s="39">
        <v>12485.06</v>
      </c>
      <c r="C19" s="41"/>
      <c r="D19" s="88"/>
    </row>
    <row r="20" spans="1:16" x14ac:dyDescent="0.25">
      <c r="A20" s="39" t="s">
        <v>535</v>
      </c>
      <c r="B20" s="39">
        <v>21031.360000000001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6.3962000000000003</v>
      </c>
      <c r="C21" s="88">
        <v>43265</v>
      </c>
      <c r="D21" s="89">
        <v>0.64468749999999997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3038.07</v>
      </c>
      <c r="B23" s="39">
        <v>3039.92</v>
      </c>
      <c r="C23" s="39">
        <v>3044.38</v>
      </c>
      <c r="D23" s="39">
        <v>3044.72</v>
      </c>
      <c r="E23" s="39">
        <v>3041.22</v>
      </c>
      <c r="F23" s="39">
        <v>3066</v>
      </c>
      <c r="G23" s="39">
        <v>3035.79</v>
      </c>
      <c r="H23" s="39">
        <v>1000</v>
      </c>
      <c r="I23" s="39">
        <v>931</v>
      </c>
      <c r="J23" s="39">
        <v>3041.73</v>
      </c>
      <c r="K23" s="39">
        <v>3038.76</v>
      </c>
      <c r="L23" s="39">
        <v>3044.16</v>
      </c>
      <c r="M23" s="39">
        <v>3050.05</v>
      </c>
      <c r="N23" s="39">
        <v>3032.57</v>
      </c>
      <c r="O23" s="39">
        <v>1435</v>
      </c>
      <c r="P23" s="39">
        <v>1342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15"/>
  <sheetViews>
    <sheetView zoomScale="115" zoomScaleNormal="115" workbookViewId="0">
      <pane xSplit="2" ySplit="6" topLeftCell="AS502" activePane="bottomRight" state="frozen"/>
      <selection pane="topRight" activeCell="C1" sqref="C1"/>
      <selection pane="bottomLeft" activeCell="A3" sqref="A3"/>
      <selection pane="bottomRight" activeCell="AS514" sqref="AS514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14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 x14ac:dyDescent="0.25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:BD514" si="8879">IF(AR512&lt;0,1,0)</f>
        <v>0</v>
      </c>
    </row>
    <row r="514" spans="1:56" x14ac:dyDescent="0.25">
      <c r="A514" s="88">
        <v>43265</v>
      </c>
      <c r="B514" s="41">
        <f t="shared" ref="B514:B515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90">
        <f t="shared" si="7408"/>
        <v>3113.3500000000004</v>
      </c>
      <c r="T514" s="90" t="str">
        <f t="shared" ref="T514" si="8881">IF(AVERAGE(N513)&lt;S513,"熊",IF(AVERAGE(N513)&gt;S513,"牛",""))</f>
        <v>熊</v>
      </c>
      <c r="U514" s="90">
        <f t="shared" ref="U514" si="8882">MAX(H514,O514)</f>
        <v>3066</v>
      </c>
      <c r="V514" s="90">
        <f t="shared" ref="V514" si="8883">MIN(I514,P514)</f>
        <v>3032.57</v>
      </c>
      <c r="W514" s="40">
        <f t="shared" ref="W514" si="8884">LN(U514/V514)</f>
        <v>1.0963335615335417E-2</v>
      </c>
      <c r="X514" s="90">
        <f t="shared" ref="X514" si="8885">IF(U514=H514,J514,Q514)</f>
        <v>1000</v>
      </c>
      <c r="Y514" s="90">
        <f t="shared" ref="Y514" si="8886">IF(V514=I514,K514,R514)</f>
        <v>1342</v>
      </c>
      <c r="Z514" s="91">
        <f t="shared" ref="Z514" si="8887">(U514-V514)/(C514)</f>
        <v>1.1003696425691257E-2</v>
      </c>
      <c r="AA514" s="91">
        <f t="shared" ref="AA514" si="8888">LN(C514/N513)</f>
        <v>-3.8535693159899662E-3</v>
      </c>
      <c r="AB514" s="91">
        <f t="shared" ref="AB514" si="8889">LN(N514/U514)</f>
        <v>-7.1487794136672993E-3</v>
      </c>
      <c r="AC514" s="91">
        <f t="shared" ref="AC514" si="8890">LN(N514/V514)</f>
        <v>3.8145562016683016E-3</v>
      </c>
      <c r="AD514" s="91">
        <f t="shared" ref="AD514" si="8891">LN(U514/C514)</f>
        <v>9.1513350668376431E-3</v>
      </c>
      <c r="AE514" s="91">
        <f t="shared" ref="AE514" si="8892">LN(V514/C514)</f>
        <v>-1.8120005484979192E-3</v>
      </c>
      <c r="AF514" s="91">
        <f t="shared" ref="AF514" si="8893">LN(N514/C514)</f>
        <v>2.0025556531702935E-3</v>
      </c>
      <c r="AG514" s="91">
        <f t="shared" ref="AG514" si="8894">LN(N514/N513)</f>
        <v>-1.8510136628197473E-3</v>
      </c>
      <c r="AH514" s="91">
        <f t="shared" ref="AH514" si="8895">LN(D514/C514)</f>
        <v>6.0875389960531154E-4</v>
      </c>
      <c r="AI514" s="91">
        <f t="shared" ref="AI514" si="8896">LN(E514/C514)</f>
        <v>2.0748225677658921E-3</v>
      </c>
      <c r="AJ514" s="91">
        <f t="shared" ref="AJ514" si="8897">LN(F514/C514)</f>
        <v>2.1864975280565502E-3</v>
      </c>
      <c r="AK514" s="91">
        <f t="shared" ref="AK514" si="8898">+LN(G514/C514)</f>
        <v>1.0363053191757528E-3</v>
      </c>
      <c r="AL514" s="91">
        <f t="shared" ref="AL514" si="8899">LN(H514/I514)</f>
        <v>9.9020932690653349E-3</v>
      </c>
      <c r="AM514" s="91">
        <f t="shared" ref="AM514" si="8900">LN(O514/P514)</f>
        <v>5.7475390932854665E-3</v>
      </c>
      <c r="AN514" s="91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91">
        <f t="shared" ref="AQ514" si="8904">LN(M514/L514)</f>
        <v>-9.768950318790365E-4</v>
      </c>
      <c r="AR514" s="91">
        <f t="shared" ref="AR514" si="8905">LN(N514/L514)</f>
        <v>7.9856853447445443E-4</v>
      </c>
      <c r="AS514" s="91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91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91">
        <f t="shared" ref="AY514" si="8912">LN(G514/I514)</f>
        <v>1.7870635214034566E-3</v>
      </c>
      <c r="AZ514" s="91">
        <f t="shared" ref="AZ514" si="8913">LN(N514/P514)</f>
        <v>3.8145562016683016E-3</v>
      </c>
      <c r="BA514" s="91">
        <f t="shared" ref="BA514" si="8914">AV513</f>
        <v>0.20367647058823532</v>
      </c>
      <c r="BB514" s="91">
        <f t="shared" ref="BB514" si="8915">AR513</f>
        <v>-2.3449434007316817E-3</v>
      </c>
      <c r="BC514" s="91">
        <f t="shared" ref="BC514" si="8916">AS513</f>
        <v>-7.0770038853162145E-3</v>
      </c>
      <c r="BD514" s="39">
        <f t="shared" si="8879"/>
        <v>1</v>
      </c>
    </row>
    <row r="515" spans="1:56" x14ac:dyDescent="0.25">
      <c r="A515" s="88">
        <v>43266</v>
      </c>
      <c r="B515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75"/>
  <sheetViews>
    <sheetView zoomScale="115" zoomScaleNormal="115" workbookViewId="0">
      <pane xSplit="1" ySplit="1" topLeftCell="B456" activePane="bottomRight" state="frozen"/>
      <selection pane="topRight" activeCell="B1" sqref="B1"/>
      <selection pane="bottomLeft" activeCell="A2" sqref="A2"/>
      <selection pane="bottomRight" activeCell="M475" sqref="M47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74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74" si="24">LN(C441/C440)</f>
        <v>0</v>
      </c>
      <c r="E441" s="90"/>
      <c r="F441" s="90"/>
      <c r="G441" s="90"/>
      <c r="H441" s="90">
        <v>6.3363399999999999</v>
      </c>
      <c r="I441" s="91">
        <f t="shared" ref="I441:I474" si="25">LN(H441/H440)</f>
        <v>0</v>
      </c>
      <c r="J441" s="90">
        <v>6.3370749999999996</v>
      </c>
      <c r="K441" s="91">
        <f t="shared" ref="K441:K474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74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 x14ac:dyDescent="0.25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 x14ac:dyDescent="0.25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 x14ac:dyDescent="0.25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 x14ac:dyDescent="0.25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 x14ac:dyDescent="0.25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 x14ac:dyDescent="0.25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 x14ac:dyDescent="0.25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 x14ac:dyDescent="0.25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 x14ac:dyDescent="0.25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 x14ac:dyDescent="0.25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 x14ac:dyDescent="0.25">
      <c r="A474" s="88">
        <v>43265</v>
      </c>
      <c r="B474" s="41">
        <f t="shared" si="20"/>
        <v>4</v>
      </c>
      <c r="C474">
        <v>6.3962000000000003</v>
      </c>
      <c r="D474" s="91">
        <f t="shared" si="24"/>
        <v>-3.0284604547936803E-3</v>
      </c>
      <c r="H474">
        <v>6.3907749999999997</v>
      </c>
      <c r="I474" s="91">
        <f t="shared" si="25"/>
        <v>-1.483070250143182E-3</v>
      </c>
      <c r="J474">
        <v>6.38584</v>
      </c>
      <c r="K474" s="91">
        <f t="shared" si="26"/>
        <v>-2.5430223730692832E-3</v>
      </c>
      <c r="L474">
        <v>6.416245</v>
      </c>
      <c r="M474" s="91">
        <f t="shared" si="27"/>
        <v>4.5065385821438054E-3</v>
      </c>
    </row>
    <row r="475" spans="1:14" x14ac:dyDescent="0.25">
      <c r="A475" s="88">
        <v>43266</v>
      </c>
      <c r="B475" s="41">
        <f t="shared" ref="B474:B475" si="28">WEEKDAY(A475,2)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11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C610" sqref="C610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09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 x14ac:dyDescent="0.25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 x14ac:dyDescent="0.25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 x14ac:dyDescent="0.25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 x14ac:dyDescent="0.25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 x14ac:dyDescent="0.25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 x14ac:dyDescent="0.25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 x14ac:dyDescent="0.25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 x14ac:dyDescent="0.25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 x14ac:dyDescent="0.25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 x14ac:dyDescent="0.25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 x14ac:dyDescent="0.25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I609" s="91">
        <f t="shared" si="590"/>
        <v>-7.4205187555314023E-3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 x14ac:dyDescent="0.25">
      <c r="A610" s="88">
        <v>43265</v>
      </c>
      <c r="B610">
        <v>14.64</v>
      </c>
      <c r="C610" s="91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G610" s="91">
        <f t="shared" ref="G610" si="1000">+B610/D610-1</f>
        <v>-9.944583158396636E-4</v>
      </c>
      <c r="H610" s="91">
        <f>(+B610/(D610*(1-VLOOKUP(A610,FX!A:K,9,0)))-1)</f>
        <v>-2.4738596583205874E-3</v>
      </c>
      <c r="J610">
        <v>12514.39</v>
      </c>
      <c r="K610">
        <v>12485.06</v>
      </c>
      <c r="L610" s="91">
        <f t="shared" ref="L610" si="1001">+K610/J610-1</f>
        <v>-2.3437019303378381E-3</v>
      </c>
      <c r="M610" s="90">
        <f t="shared" ref="M610" si="1002">WEEKDAY(A610,2)</f>
        <v>4</v>
      </c>
    </row>
    <row r="611" spans="1:13" x14ac:dyDescent="0.25">
      <c r="A611" s="88">
        <v>43266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10"/>
  <sheetViews>
    <sheetView zoomScale="115" zoomScaleNormal="115" workbookViewId="0">
      <pane xSplit="1" ySplit="2" topLeftCell="B589" activePane="bottomRight" state="frozen"/>
      <selection pane="topRight" activeCell="B1" sqref="B1"/>
      <selection pane="bottomLeft" activeCell="A3" sqref="A3"/>
      <selection pane="bottomRight" activeCell="A606" sqref="A606:A6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09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 x14ac:dyDescent="0.25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 x14ac:dyDescent="0.25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 x14ac:dyDescent="0.25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 x14ac:dyDescent="0.25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 x14ac:dyDescent="0.25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 x14ac:dyDescent="0.25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 x14ac:dyDescent="0.25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 x14ac:dyDescent="0.25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 x14ac:dyDescent="0.25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 x14ac:dyDescent="0.25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3" x14ac:dyDescent="0.25">
      <c r="A609" s="88">
        <v>43265</v>
      </c>
      <c r="B609">
        <v>15.02</v>
      </c>
      <c r="C609" s="91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91">
        <f t="shared" ref="G609" si="1209">+B609/D609-1</f>
        <v>1.4624267960074988E-3</v>
      </c>
      <c r="H609" s="91">
        <f>(+B609/(D609*(1-VLOOKUP(A609,FX!A:K,9,0)))-1)</f>
        <v>-2.0612883780968261E-5</v>
      </c>
      <c r="I609" s="91">
        <f t="shared" si="1049"/>
        <v>-5.3233963268572992E-4</v>
      </c>
      <c r="J609">
        <v>12514.39</v>
      </c>
      <c r="K609">
        <v>12485.06</v>
      </c>
      <c r="L609" s="91">
        <f t="shared" ref="L609" si="1210">+K609/J609-1</f>
        <v>-2.3437019303378381E-3</v>
      </c>
      <c r="M609" s="90">
        <f t="shared" ref="M609" si="1211">WEEKDAY(A609,2)</f>
        <v>4</v>
      </c>
    </row>
    <row r="610" spans="1:13" x14ac:dyDescent="0.25">
      <c r="A610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11"/>
  <sheetViews>
    <sheetView zoomScale="115" zoomScaleNormal="115" workbookViewId="0">
      <pane xSplit="1" ySplit="2" topLeftCell="B589" activePane="bottomRight" state="frozen"/>
      <selection pane="topRight" activeCell="B1" sqref="B1"/>
      <selection pane="bottomLeft" activeCell="A3" sqref="A3"/>
      <selection pane="bottomRight" activeCell="A607" sqref="A607:A6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10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 x14ac:dyDescent="0.25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 x14ac:dyDescent="0.25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 x14ac:dyDescent="0.25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 x14ac:dyDescent="0.25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 x14ac:dyDescent="0.25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 x14ac:dyDescent="0.25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 x14ac:dyDescent="0.25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 x14ac:dyDescent="0.25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 x14ac:dyDescent="0.25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 x14ac:dyDescent="0.25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 x14ac:dyDescent="0.25">
      <c r="A610" s="88">
        <v>43265</v>
      </c>
      <c r="B610">
        <v>7.5</v>
      </c>
      <c r="C610" s="91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91">
        <f t="shared" si="1388"/>
        <v>8.8781275221951894E-3</v>
      </c>
      <c r="J610">
        <v>1685.89</v>
      </c>
      <c r="K610">
        <v>1673.32</v>
      </c>
      <c r="L610" s="91">
        <f t="shared" ref="L610" si="1549">+K610/J610-1</f>
        <v>-7.4560024675395242E-3</v>
      </c>
      <c r="M610" s="90">
        <f t="shared" ref="M610" si="1550">WEEKDAY(A610,2)</f>
        <v>4</v>
      </c>
    </row>
    <row r="611" spans="1:13" x14ac:dyDescent="0.25">
      <c r="A611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11"/>
  <sheetViews>
    <sheetView zoomScale="115" zoomScaleNormal="115" workbookViewId="0">
      <pane xSplit="1" ySplit="2" topLeftCell="B591" activePane="bottomRight" state="frozen"/>
      <selection pane="topRight" activeCell="B1" sqref="B1"/>
      <selection pane="bottomLeft" activeCell="A3" sqref="A3"/>
      <selection pane="bottomRight" activeCell="G608" sqref="G60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06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 x14ac:dyDescent="0.25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 x14ac:dyDescent="0.25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 x14ac:dyDescent="0.25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 x14ac:dyDescent="0.25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 x14ac:dyDescent="0.25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 x14ac:dyDescent="0.25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 x14ac:dyDescent="0.25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 x14ac:dyDescent="0.25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0"/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 x14ac:dyDescent="0.25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0"/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 x14ac:dyDescent="0.25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0"/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 x14ac:dyDescent="0.25">
      <c r="A610" s="88">
        <v>43265</v>
      </c>
      <c r="B610">
        <v>47.2</v>
      </c>
      <c r="C610" s="91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91">
        <f t="shared" ref="G610" si="1784">+B610/D610-1</f>
        <v>2.3533172052712104E-3</v>
      </c>
      <c r="H610" s="42">
        <f t="shared" ref="H610" si="1785">(+B610/(E610)-1)</f>
        <v>8.6895822902999242E-4</v>
      </c>
      <c r="I610" s="90"/>
      <c r="J610">
        <v>3788.34</v>
      </c>
      <c r="K610">
        <v>3773.37</v>
      </c>
      <c r="L610" s="91">
        <f t="shared" ref="L610" si="1786">+K610/J610-1</f>
        <v>-3.9515988533236346E-3</v>
      </c>
      <c r="M610" s="90">
        <f t="shared" ref="M610" si="1787">WEEKDAY(A610,2)</f>
        <v>4</v>
      </c>
    </row>
    <row r="611" spans="1:13" x14ac:dyDescent="0.25">
      <c r="A611" s="88">
        <v>43266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18"/>
  <sheetViews>
    <sheetView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D618" sqref="D618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16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 x14ac:dyDescent="0.25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 x14ac:dyDescent="0.25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 x14ac:dyDescent="0.25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 x14ac:dyDescent="0.25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 x14ac:dyDescent="0.25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 x14ac:dyDescent="0.25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 x14ac:dyDescent="0.25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 x14ac:dyDescent="0.25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 x14ac:dyDescent="0.25">
      <c r="A615" s="88">
        <v>43263</v>
      </c>
      <c r="B615">
        <v>47.96</v>
      </c>
      <c r="C615" s="91">
        <f t="shared" ref="C615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 x14ac:dyDescent="0.25">
      <c r="A616" s="88">
        <v>43264</v>
      </c>
      <c r="B616">
        <v>47.22</v>
      </c>
      <c r="C616" s="91">
        <f t="shared" ref="C616:C617" si="1342">B616/B615-1</f>
        <v>-1.542952460383662E-2</v>
      </c>
      <c r="D616" s="38">
        <f t="shared" ref="D616" si="1343">+(F615-O616)*(1+L616)</f>
        <v>47.471554722053291</v>
      </c>
      <c r="E616" s="90"/>
      <c r="F616">
        <v>47.62</v>
      </c>
      <c r="G616" s="42">
        <f t="shared" ref="G616:G617" si="1344">+B616/D616-1</f>
        <v>-5.2990622179144298E-3</v>
      </c>
      <c r="H616" s="90"/>
      <c r="I616" s="91">
        <f t="shared" si="1191"/>
        <v>-8.3998320033599194E-3</v>
      </c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 x14ac:dyDescent="0.25">
      <c r="A617" s="88">
        <v>43265</v>
      </c>
      <c r="B617">
        <v>47.07</v>
      </c>
      <c r="C617" s="91">
        <f t="shared" ref="C617:C618" si="1347">B617/B616-1</f>
        <v>-3.1766200762388674E-3</v>
      </c>
      <c r="D617" s="38">
        <f t="shared" ref="D617" si="1348">+(F616-O617)*(1+L617)</f>
        <v>47.167419413784856</v>
      </c>
      <c r="E617" s="90"/>
      <c r="G617" s="42">
        <f t="shared" ref="G617:G618" si="1349">+B617/D617-1</f>
        <v>-2.0653963052382762E-3</v>
      </c>
      <c r="H617" s="90"/>
      <c r="J617">
        <v>21233.16</v>
      </c>
      <c r="K617">
        <v>21031.360000000001</v>
      </c>
      <c r="L617" s="91">
        <f t="shared" ref="L617" si="1350">+K617/J617-1</f>
        <v>-9.5040022304734295E-3</v>
      </c>
      <c r="M617" s="90">
        <f t="shared" ref="M617" si="1351">WEEKDAY(A617,2)</f>
        <v>4</v>
      </c>
    </row>
    <row r="618" spans="1:13" x14ac:dyDescent="0.25">
      <c r="A618" s="88">
        <v>43266</v>
      </c>
      <c r="B618">
        <v>47.14</v>
      </c>
      <c r="C618" s="91">
        <f t="shared" si="1347"/>
        <v>1.4871468026342871E-3</v>
      </c>
      <c r="D618">
        <v>47.167419413784856</v>
      </c>
      <c r="G618" s="42">
        <f t="shared" si="1349"/>
        <v>-5.8132105011543533E-4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18"/>
  <sheetViews>
    <sheetView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D618" sqref="D6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16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 x14ac:dyDescent="0.25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 x14ac:dyDescent="0.25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 x14ac:dyDescent="0.25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 x14ac:dyDescent="0.25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 x14ac:dyDescent="0.25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 x14ac:dyDescent="0.25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 x14ac:dyDescent="0.25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 x14ac:dyDescent="0.25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 x14ac:dyDescent="0.25">
      <c r="A615" s="88">
        <v>43263</v>
      </c>
      <c r="B615">
        <v>33.14</v>
      </c>
      <c r="C615" s="91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 x14ac:dyDescent="0.25">
      <c r="A616" s="88">
        <v>43264</v>
      </c>
      <c r="B616">
        <v>32.505499999999998</v>
      </c>
      <c r="C616" s="91">
        <f t="shared" ref="C616:C617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:G617" si="1530">+B616/D616-1</f>
        <v>-1.6122644769214212E-3</v>
      </c>
      <c r="H616" s="91">
        <f>(B616/(D616*(1-VLOOKUP(A616,FX!A:M,13,0))))-1</f>
        <v>-4.4030805745634005E-3</v>
      </c>
      <c r="I616" s="91">
        <f t="shared" si="1318"/>
        <v>8.189932540816347E-4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 x14ac:dyDescent="0.25">
      <c r="A617" s="88">
        <v>43265</v>
      </c>
      <c r="B617">
        <v>32.419800000000002</v>
      </c>
      <c r="C617" s="91">
        <f t="shared" ref="C617:C618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G617" s="42">
        <f t="shared" ref="G617:G618" si="1535">+B617/D617-1</f>
        <v>5.6786999618418932E-3</v>
      </c>
      <c r="H617" s="91">
        <f>(B617/(D617*(1-VLOOKUP(A617,FX!A:M,13,0))))-1</f>
        <v>1.0231346501743177E-2</v>
      </c>
      <c r="J617">
        <v>1685.89</v>
      </c>
      <c r="K617">
        <v>1673.32</v>
      </c>
      <c r="L617" s="91">
        <f t="shared" ref="L617" si="1536">+K617/J617-1</f>
        <v>-7.4560024675395242E-3</v>
      </c>
      <c r="M617" s="90">
        <f t="shared" ref="M617" si="1537">WEEKDAY(A617,2)</f>
        <v>4</v>
      </c>
    </row>
    <row r="618" spans="1:13" x14ac:dyDescent="0.25">
      <c r="A618" s="88">
        <v>43266</v>
      </c>
      <c r="B618">
        <v>32.409999999999997</v>
      </c>
      <c r="C618" s="91">
        <f t="shared" si="1533"/>
        <v>-3.0228440644319843E-4</v>
      </c>
      <c r="D618">
        <v>32.236737241457035</v>
      </c>
      <c r="G618" s="42">
        <f t="shared" si="1535"/>
        <v>5.3746989729512862E-3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18"/>
  <sheetViews>
    <sheetView zoomScale="115" zoomScaleNormal="115" workbookViewId="0">
      <pane xSplit="1" ySplit="2" topLeftCell="B602" activePane="bottomRight" state="frozen"/>
      <selection pane="topRight" activeCell="B1" sqref="B1"/>
      <selection pane="bottomLeft" activeCell="A3" sqref="A3"/>
      <selection pane="bottomRight" activeCell="G618" sqref="G6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16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 x14ac:dyDescent="0.25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 x14ac:dyDescent="0.25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 x14ac:dyDescent="0.25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 x14ac:dyDescent="0.25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 x14ac:dyDescent="0.25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 x14ac:dyDescent="0.25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 x14ac:dyDescent="0.25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 x14ac:dyDescent="0.25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 x14ac:dyDescent="0.25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 x14ac:dyDescent="0.25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 x14ac:dyDescent="0.25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 x14ac:dyDescent="0.25">
      <c r="A615" s="88">
        <v>43263</v>
      </c>
      <c r="B615">
        <v>29.84</v>
      </c>
      <c r="C615" s="91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 x14ac:dyDescent="0.25">
      <c r="A616" s="88">
        <v>43264</v>
      </c>
      <c r="B616">
        <v>29.5</v>
      </c>
      <c r="C616" s="91">
        <f t="shared" ref="C616:C617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91">
        <f t="shared" ref="G616:G617" si="1522">+B616/D616-1</f>
        <v>-2.3817633262590565E-3</v>
      </c>
      <c r="H616" s="91">
        <f>(B616/(D616*(1-VLOOKUP(A616,FX!A:M,13,0))))-1</f>
        <v>-5.1704284261478994E-3</v>
      </c>
      <c r="I616" s="91">
        <f t="shared" si="1267"/>
        <v>-5.5252343757901112E-3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 x14ac:dyDescent="0.25">
      <c r="A617" s="88">
        <v>43265</v>
      </c>
      <c r="B617">
        <v>29.41</v>
      </c>
      <c r="C617" s="91">
        <f t="shared" ref="C617:C618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G617" s="91">
        <f t="shared" ref="G617:G618" si="1527">+B617/D617-1</f>
        <v>-4.625906057919571E-3</v>
      </c>
      <c r="H617" s="91">
        <f>(B617/(D617*(1-VLOOKUP(A617,FX!A:M,13,0))))-1</f>
        <v>-1.1990784510595986E-4</v>
      </c>
      <c r="J617">
        <v>3788.34</v>
      </c>
      <c r="K617">
        <v>3773.37</v>
      </c>
      <c r="L617" s="91">
        <f t="shared" ref="L617" si="1528">+K617/J617-1</f>
        <v>-3.9515988533236346E-3</v>
      </c>
      <c r="M617" s="90">
        <f t="shared" ref="M617" si="1529">WEEKDAY(A617,2)</f>
        <v>4</v>
      </c>
    </row>
    <row r="618" spans="1:14" x14ac:dyDescent="0.25">
      <c r="A618" s="88">
        <v>43266</v>
      </c>
      <c r="B618">
        <v>29.41</v>
      </c>
      <c r="C618" s="91">
        <f t="shared" si="1525"/>
        <v>0</v>
      </c>
      <c r="D618">
        <v>29.546680166774895</v>
      </c>
      <c r="G618" s="91">
        <f t="shared" si="1527"/>
        <v>-4.625906057919571E-3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19"/>
  <sheetViews>
    <sheetView zoomScale="115" zoomScaleNormal="115" workbookViewId="0">
      <pane xSplit="1" ySplit="2" topLeftCell="B602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17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 x14ac:dyDescent="0.25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 x14ac:dyDescent="0.25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 x14ac:dyDescent="0.25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 x14ac:dyDescent="0.25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 x14ac:dyDescent="0.25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 x14ac:dyDescent="0.25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 x14ac:dyDescent="0.25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 x14ac:dyDescent="0.25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 x14ac:dyDescent="0.25">
      <c r="A616" s="88">
        <v>43263</v>
      </c>
      <c r="B616">
        <v>32.231999999999999</v>
      </c>
      <c r="C616" s="91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 x14ac:dyDescent="0.25">
      <c r="A617" s="88">
        <v>43264</v>
      </c>
      <c r="B617">
        <v>31.910399999999999</v>
      </c>
      <c r="C617" s="91">
        <f t="shared" ref="C617:C618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91">
        <f t="shared" ref="G617:G618" si="1529">+B617/D617-1</f>
        <v>5.2342972925125686E-3</v>
      </c>
      <c r="H617" s="91">
        <f>(B617/(D617*(1-VLOOKUP(A617,FX!A:M,13,0))))-1</f>
        <v>2.4243428439876258E-3</v>
      </c>
      <c r="I617" s="91">
        <f t="shared" si="1374"/>
        <v>2.992280419422011E-3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 x14ac:dyDescent="0.25">
      <c r="A618" s="88">
        <v>43265</v>
      </c>
      <c r="B618">
        <v>31.83</v>
      </c>
      <c r="C618" s="91">
        <f t="shared" ref="C618:C619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G618" s="91">
        <f t="shared" ref="G618:G619" si="1534">+B618/D618-1</f>
        <v>4.0627517686351311E-3</v>
      </c>
      <c r="H618" s="91">
        <f>(B618/(D618*(1-VLOOKUP(A618,FX!A:M,13,0))))-1</f>
        <v>8.6080830089771965E-3</v>
      </c>
      <c r="J618">
        <v>5607.02</v>
      </c>
      <c r="K618">
        <v>5586.93</v>
      </c>
      <c r="L618" s="91">
        <f t="shared" ref="L618" si="1535">+K618/J618-1</f>
        <v>-3.5830084429875342E-3</v>
      </c>
      <c r="M618" s="90">
        <f t="shared" ref="M618" si="1536">WEEKDAY(A618,2)</f>
        <v>4</v>
      </c>
    </row>
    <row r="619" spans="1:13" x14ac:dyDescent="0.25">
      <c r="A619" s="88">
        <v>43266</v>
      </c>
      <c r="B619">
        <v>31.83</v>
      </c>
      <c r="C619" s="91">
        <f t="shared" si="1532"/>
        <v>0</v>
      </c>
      <c r="D619">
        <v>31.701205869784665</v>
      </c>
      <c r="G619" s="91">
        <f t="shared" si="1534"/>
        <v>4.0627517686351311E-3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2018-06-14T22:29:39Z</dcterms:modified>
</cp:coreProperties>
</file>