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4" i="20" l="1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D373" i="9" s="1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D372" i="9" s="1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D371" i="9"/>
  <c r="E371" i="9" s="1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31" i="25" l="1"/>
  <c r="B281" i="20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<sst xmlns="http://schemas.openxmlformats.org/spreadsheetml/2006/main" count="500" uniqueCount="404">
  <si>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</si>
  <si>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</si>
  <si>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</si>
  <si>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</si>
  <si>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</si>
  <si>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</si>
  <si>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</si>
  <si>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</si>
  <si>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</si>
  <si>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</si>
  <si>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</si>
  <si>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</si>
  <si>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</si>
  <si>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</si>
  <si>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</si>
  <si>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</si>
  <si>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</si>
  <si>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</si>
  <si>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</si>
  <si>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</si>
  <si>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</si>
  <si>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</si>
  <si>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</si>
  <si>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</si>
  <si>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</si>
  <si>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</si>
  <si>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</si>
  <si>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</si>
  <si>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</si>
  <si>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</si>
  <si>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</si>
  <si>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</si>
  <si>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</si>
  <si>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</si>
  <si>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</si>
  <si>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</si>
  <si>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</si>
  <si>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</si>
  <si>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</si>
  <si>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</si>
  <si>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</si>
  <si>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</si>
  <si>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</si>
  <si>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</si>
  <si>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</si>
  <si>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</si>
  <si>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</si>
  <si>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</si>
  <si>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</si>
  <si>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</si>
  <si>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</si>
  <si>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</si>
  <si>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</si>
  <si>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</si>
  <si>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</si>
  <si>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</si>
  <si>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</si>
  <si>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</si>
  <si>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</si>
  <si>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</si>
  <si>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</si>
  <si>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</si>
  <si>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</si>
  <si>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</si>
  <si>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</si>
  <si>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</si>
  <si>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</si>
  <si>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</si>
  <si>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</si>
  <si>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</si>
  <si>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</si>
  <si>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</si>
  <si>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</si>
  <si>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</si>
  <si>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</si>
  <si>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</si>
  <si>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</si>
  <si>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</si>
  <si>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</si>
  <si>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</si>
  <si>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</si>
  <si>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</si>
  <si>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</si>
  <si>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</si>
  <si>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</si>
  <si>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</si>
  <si>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</si>
  <si>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</si>
  <si>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</si>
  <si>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</si>
  <si>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</si>
  <si>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</si>
  <si>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</si>
  <si>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</si>
  <si>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</si>
  <si>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</si>
  <si>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</si>
  <si>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</si>
  <si>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</si>
  <si>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</si>
  <si>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</si>
  <si>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</si>
  <si>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</si>
  <si>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</si>
  <si>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</si>
  <si>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</si>
  <si>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</si>
  <si>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</si>
  <si>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</si>
  <si>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</si>
  <si>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</si>
  <si>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</si>
  <si>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</si>
  <si>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</si>
  <si>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</si>
  <si>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</si>
  <si>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</si>
  <si>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</si>
  <si>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</si>
  <si>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</si>
  <si>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</si>
  <si>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</si>
  <si>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</si>
  <si>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</si>
  <si>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</si>
  <si>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</si>
  <si>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</si>
  <si>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</si>
  <si>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</si>
  <si>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</si>
  <si>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</si>
  <si>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</si>
  <si>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</si>
  <si>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</si>
  <si>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</si>
  <si>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</si>
  <si>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</si>
  <si>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</si>
  <si>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</si>
  <si>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</si>
  <si>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</si>
  <si>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</si>
  <si>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</si>
  <si>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</si>
  <si>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</si>
  <si>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</si>
  <si>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</si>
  <si>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</si>
  <si>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</si>
  <si>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</si>
  <si>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</si>
  <si>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</si>
  <si>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</si>
  <si>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</si>
  <si>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</si>
  <si>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</si>
  <si>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</si>
  <si>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</si>
  <si>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</si>
  <si>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</si>
  <si>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</si>
  <si>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</si>
  <si>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</si>
  <si>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</si>
  <si>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</si>
  <si>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</si>
  <si>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</si>
  <si>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</si>
  <si>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</si>
  <si>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</si>
  <si>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</si>
  <si>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</si>
  <si>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</si>
  <si>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</si>
  <si>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</si>
  <si>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</si>
  <si>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</si>
  <si>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</si>
  <si>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</si>
  <si>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</si>
  <si>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</si>
  <si>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</si>
  <si>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</si>
  <si>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</si>
  <si>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</si>
  <si>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</si>
  <si>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</si>
  <si>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</si>
  <si>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</si>
  <si>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</si>
  <si>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</si>
  <si>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</si>
  <si>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</si>
  <si>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</si>
  <si>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</si>
  <si>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</si>
  <si>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</si>
  <si>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</si>
  <si>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</si>
  <si>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</si>
  <si>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</si>
  <si>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</si>
  <si>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</si>
  <si>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</si>
  <si>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</si>
  <si>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</si>
  <si>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</si>
  <si>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</si>
  <si>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</si>
  <si>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</si>
  <si>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</si>
  <si>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</si>
  <si>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</si>
  <si>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</si>
  <si>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</si>
  <si>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</si>
  <si>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</si>
  <si>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</si>
  <si>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</si>
  <si>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</si>
  <si>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</si>
  <si>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</si>
  <si>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</si>
  <si>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</si>
  <si>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</si>
  <si>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</si>
  <si>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</si>
  <si>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</si>
  <si>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</si>
  <si>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</si>
  <si>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</si>
  <si>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</si>
  <si>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</si>
  <si>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</si>
  <si>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</si>
  <si>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</si>
  <si>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</si>
  <si>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</si>
  <si>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</si>
  <si>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</si>
  <si>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</si>
  <si>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</si>
  <si>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</si>
  <si>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</si>
  <si>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</si>
  <si>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</si>
  <si>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</si>
  <si>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</si>
  <si>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</si>
  <si>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</si>
  <si>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</si>
  <si>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</si>
  <si>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</si>
  <si>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</si>
  <si>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</si>
  <si>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</si>
  <si>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</si>
  <si>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</si>
  <si>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</si>
  <si>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</si>
  <si>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</si>
  <si>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</si>
  <si>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</si>
  <si>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</si>
  <si>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</si>
  <si>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</si>
  <si>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</si>
  <si>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</si>
  <si>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</si>
  <si>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</si>
  <si>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</si>
  <si>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</si>
  <si>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</si>
  <si>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</si>
  <si>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</si>
  <si>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</si>
  <si>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</si>
  <si>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</si>
  <si>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</si>
  <si>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</si>
  <si>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</si>
  <si>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</si>
  <si>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</si>
  <si>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</si>
  <si>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</si>
  <si>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</si>
  <si>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</si>
  <si>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</si>
  <si>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</si>
  <si>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</si>
  <si>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</si>
  <si>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</si>
  <si>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</si>
  <si>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</si>
  <si>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</si>
  <si>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</si>
  <si>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</si>
  <si>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</si>
  <si>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</si>
  <si>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</si>
  <si>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</si>
  <si>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</si>
  <si>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</si>
  <si>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</si>
  <si>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</si>
  <si>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</si>
  <si>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</si>
  <si>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</si>
  <si>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</si>
  <si>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</si>
  <si>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</si>
  <si>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</si>
  <si>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</si>
  <si>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</si>
  <si>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</si>
  <si>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</si>
  <si>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</si>
  <si>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</si>
  <si>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</si>
  <si>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</si>
  <si>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</si>
  <si>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</si>
  <si>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</si>
  <si>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</si>
  <si>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</si>
  <si>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</si>
  <si>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</si>
  <si>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</si>
  <si>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</si>
  <si>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</si>
  <si>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</si>
  <si>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</si>
  <si>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</si>
  <si>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</si>
  <si>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</si>
  <si>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</si>
  <si>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</si>
  <si>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</si>
  <si>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</si>
  <si>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</si>
  <si>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</si>
  <si>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</si>
  <si>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</si>
  <si>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</si>
  <si>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</si>
  <si>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</si>
  <si>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</si>
  <si>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</si>
  <si>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</si>
  <si>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</si>
  <si>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</si>
  <si>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</si>
  <si>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</si>
  <si>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</si>
  <si>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</si>
  <si>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</si>
  <si>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</si>
  <si>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</si>
  <si>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</si>
  <si>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</si>
  <si>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</si>
  <si>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</si>
  <si>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</si>
  <si>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</si>
  <si>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</si>
  <si>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</si>
  <si>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</si>
  <si>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</si>
  <si>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</si>
  <si>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</si>
  <si>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</si>
  <si>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</si>
  <si>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</si>
  <si>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</si>
  <si>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</si>
  <si>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</si>
  <si>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</si>
  <si>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</si>
  <si>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</si>
  <si>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</si>
  <si>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</si>
  <si>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</si>
  <si>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</si>
  <si>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</si>
  <si>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</si>
  <si>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</si>
  <si>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</si>
  <si>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</si>
  <si>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</si>
  <si>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</si>
  <si>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</si>
  <si>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</si>
  <si>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</si>
  <si>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</si>
  <si>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</si>
  <si>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</si>
  <si>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</si>
  <si>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</si>
  <si>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</si>
  <si>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</si>
  <si>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FTSEA50 2</t>
  </si>
  <si>
    <t>BOCFX</t>
  </si>
  <si>
    <t>index down 2%</t>
    <phoneticPr fontId="1" type="noConversion"/>
  </si>
  <si>
    <t>US shut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</si>
</sst>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3" sqref="E1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D10</f>
        <v>42922</v>
      </c>
    </row>
    <row r="2" spans="1:14" ht="14.1" x14ac:dyDescent="0.25">
      <c r="A2" t="s">
        <v>390</v>
      </c>
      <c r="B2" s="39">
        <v>6.804875</v>
      </c>
      <c r="C2" s="1">
        <v>42922</v>
      </c>
      <c r="D2" s="41">
        <v>13</v>
      </c>
    </row>
    <row r="3" spans="1:14" x14ac:dyDescent="0.15">
      <c r="A3" t="s">
        <v>391</v>
      </c>
      <c r="B3" s="39">
        <v>6.8036599999999998</v>
      </c>
      <c r="C3" s="1">
        <v>42922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6.8002900000000004</v>
      </c>
      <c r="C4" s="1">
        <v>42923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3660.0967000000001</v>
      </c>
      <c r="C5" s="41">
        <v>3659.6795000000002</v>
      </c>
      <c r="D5" s="25">
        <v>1E-4</v>
      </c>
      <c r="J5" s="71"/>
      <c r="K5" s="72"/>
      <c r="L5" s="73"/>
      <c r="M5" s="74"/>
    </row>
    <row r="6" spans="1:14" x14ac:dyDescent="0.15">
      <c r="A6" t="s">
        <v>349</v>
      </c>
      <c r="B6" s="39">
        <v>3212.444</v>
      </c>
      <c r="C6" s="41">
        <v>3207.1342</v>
      </c>
      <c r="D6" s="25">
        <v>1.6999999999999999E-3</v>
      </c>
      <c r="J6" s="75"/>
      <c r="K6" s="76"/>
      <c r="L6" s="77"/>
      <c r="M6" s="78"/>
    </row>
    <row r="7" spans="1:14" x14ac:dyDescent="0.15">
      <c r="A7" t="s">
        <v>350</v>
      </c>
      <c r="B7">
        <v>1838.9949999999999</v>
      </c>
      <c r="C7" s="39">
        <v>1836.6310000000001</v>
      </c>
      <c r="D7" s="25">
        <v>1.2999999999999999E-3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10562.056</v>
      </c>
      <c r="C8" s="39">
        <v>10561.089</v>
      </c>
      <c r="D8" s="25">
        <v>1E-4</v>
      </c>
      <c r="J8" s="83"/>
      <c r="K8" s="84"/>
      <c r="L8" s="85"/>
      <c r="M8" s="86"/>
    </row>
    <row r="9" spans="1:14" x14ac:dyDescent="0.15">
      <c r="A9" t="s">
        <v>352</v>
      </c>
      <c r="B9">
        <v>6201.6535000000003</v>
      </c>
      <c r="C9" s="39">
        <v>6193.9641000000001</v>
      </c>
      <c r="D9" s="25">
        <v>1.1999999999999999E-3</v>
      </c>
      <c r="J9" s="87"/>
      <c r="K9" s="88"/>
      <c r="L9" s="89"/>
      <c r="M9" s="90"/>
    </row>
    <row r="10" spans="1:14" ht="14.1" x14ac:dyDescent="0.25">
      <c r="A10" t="s">
        <v>353</v>
      </c>
      <c r="B10">
        <v>12.54</v>
      </c>
      <c r="C10" s="39">
        <v>12.782999999999999</v>
      </c>
      <c r="D10" s="1">
        <v>42922</v>
      </c>
    </row>
    <row r="11" spans="1:14" ht="14.1" x14ac:dyDescent="0.25">
      <c r="A11" t="s">
        <v>354</v>
      </c>
      <c r="B11">
        <v>13.02</v>
      </c>
      <c r="C11" s="39">
        <v>13.024900000000001</v>
      </c>
      <c r="D11" s="1">
        <v>42922</v>
      </c>
    </row>
    <row r="12" spans="1:14" x14ac:dyDescent="0.15">
      <c r="A12" t="s">
        <v>355</v>
      </c>
      <c r="B12">
        <v>7.76</v>
      </c>
      <c r="C12" s="1">
        <v>7.8630000000000004</v>
      </c>
      <c r="D12" s="1">
        <v>42922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43.2</v>
      </c>
      <c r="C13" s="39">
        <v>43.173000000000002</v>
      </c>
      <c r="D13" s="1">
        <v>42922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39.5</v>
      </c>
      <c r="C14" s="39">
        <v>39.9</v>
      </c>
      <c r="D14" s="1">
        <v>42921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31.369199999999999</v>
      </c>
      <c r="C15">
        <v>31.3962</v>
      </c>
      <c r="D15" s="1">
        <v>42921</v>
      </c>
    </row>
    <row r="16" spans="1:14" ht="14.1" x14ac:dyDescent="0.25">
      <c r="A16" t="s">
        <v>359</v>
      </c>
      <c r="B16">
        <v>27.09</v>
      </c>
      <c r="C16">
        <v>27.099699999999999</v>
      </c>
      <c r="D16" s="1">
        <v>42921</v>
      </c>
    </row>
    <row r="17" spans="1:16" ht="14.1" x14ac:dyDescent="0.25">
      <c r="A17" t="s">
        <v>360</v>
      </c>
      <c r="B17">
        <v>33.159999999999997</v>
      </c>
      <c r="C17" s="1">
        <v>33.201700000000002</v>
      </c>
      <c r="D17" s="1">
        <v>42921</v>
      </c>
    </row>
    <row r="18" spans="1:16" ht="14.1" x14ac:dyDescent="0.25">
      <c r="A18" t="s">
        <v>361</v>
      </c>
      <c r="B18">
        <v>11439.09</v>
      </c>
      <c r="C18" s="1"/>
      <c r="D18" s="1"/>
    </row>
    <row r="19" spans="1:16" ht="14.1" x14ac:dyDescent="0.25">
      <c r="A19" t="s">
        <v>400</v>
      </c>
      <c r="B19">
        <v>11439.09</v>
      </c>
      <c r="D19" s="1"/>
    </row>
    <row r="20" spans="1:16" ht="14.1" x14ac:dyDescent="0.25">
      <c r="A20" t="s">
        <v>362</v>
      </c>
      <c r="B20">
        <v>17620.849999999999</v>
      </c>
      <c r="C20" s="39"/>
      <c r="D20" s="41"/>
    </row>
    <row r="21" spans="1:16" ht="14.1" x14ac:dyDescent="0.25">
      <c r="A21" t="s">
        <v>401</v>
      </c>
      <c r="B21">
        <v>6.7953000000000001</v>
      </c>
      <c r="C21" s="1">
        <v>42923</v>
      </c>
      <c r="D21" s="41">
        <v>0.22916666666666666</v>
      </c>
    </row>
    <row r="22" spans="1:16" ht="14.1" x14ac:dyDescent="0.2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ht="14.1" x14ac:dyDescent="0.25">
      <c r="A23" s="39">
        <v>3203.8631</v>
      </c>
      <c r="B23" s="39">
        <v>3203.5097999999998</v>
      </c>
      <c r="C23" s="39">
        <v>3203.6849999999999</v>
      </c>
      <c r="D23" s="1">
        <v>3206.6226000000001</v>
      </c>
      <c r="E23">
        <v>3197.1219999999998</v>
      </c>
      <c r="F23">
        <v>3210.6262000000002</v>
      </c>
      <c r="G23">
        <v>3197.1219999999998</v>
      </c>
      <c r="H23">
        <v>1112</v>
      </c>
      <c r="I23">
        <v>1130</v>
      </c>
      <c r="J23">
        <v>3197.1219999999998</v>
      </c>
      <c r="K23">
        <v>3192.7991000000002</v>
      </c>
      <c r="L23">
        <v>3212.5117</v>
      </c>
      <c r="M23">
        <v>3215.7393000000002</v>
      </c>
      <c r="N23">
        <v>3188.8622</v>
      </c>
      <c r="O23">
        <v>1438</v>
      </c>
      <c r="P23">
        <v>1307</v>
      </c>
    </row>
    <row r="24" spans="1:16" ht="14.1" x14ac:dyDescent="0.25">
      <c r="C24" s="39"/>
      <c r="D24" s="1"/>
    </row>
    <row r="25" spans="1:16" ht="14.1" x14ac:dyDescent="0.25">
      <c r="D25" s="1"/>
    </row>
    <row r="26" spans="1:16" ht="14.1" x14ac:dyDescent="0.25">
      <c r="D26" s="25"/>
    </row>
    <row r="27" spans="1:16" ht="14.1" x14ac:dyDescent="0.25">
      <c r="D27" s="1"/>
    </row>
    <row r="28" spans="1:16" ht="14.1" x14ac:dyDescent="0.25">
      <c r="C28" s="1"/>
      <c r="D28" s="94"/>
    </row>
    <row r="29" spans="1:16" ht="14.1" x14ac:dyDescent="0.25">
      <c r="C29" s="1"/>
      <c r="D29" s="1"/>
    </row>
    <row r="30" spans="1:16" ht="14.1" x14ac:dyDescent="0.25">
      <c r="D30" s="1"/>
    </row>
    <row r="31" spans="1:16" ht="14.1" x14ac:dyDescent="0.25">
      <c r="D31" s="1"/>
    </row>
    <row r="32" spans="1:16" ht="14.1" x14ac:dyDescent="0.25">
      <c r="C32" s="1"/>
      <c r="D32" s="1"/>
    </row>
    <row r="33" spans="3:4" ht="14.1" x14ac:dyDescent="0.25">
      <c r="D33" s="1"/>
    </row>
    <row r="34" spans="3:4" ht="14.1" x14ac:dyDescent="0.25">
      <c r="D34" s="1"/>
    </row>
    <row r="35" spans="3:4" ht="14.1" x14ac:dyDescent="0.2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1"/>
  <sheetViews>
    <sheetView zoomScale="115" zoomScaleNormal="115" workbookViewId="0">
      <pane xSplit="1" ySplit="1" topLeftCell="B203" activePane="bottomRight" state="frozen"/>
      <selection pane="topRight" activeCell="B1" sqref="B1"/>
      <selection pane="bottomLeft" activeCell="A2" sqref="A2"/>
      <selection pane="bottomRight" activeCell="C230" sqref="C23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3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30" si="15">LN(C220/C219)</f>
        <v>5.8655326653686257E-5</v>
      </c>
      <c r="H220">
        <v>6.8302350000000001</v>
      </c>
      <c r="I220" s="25">
        <f t="shared" ref="I220:I230" si="16">LN(H220/H219)</f>
        <v>1.1859738836099735E-4</v>
      </c>
      <c r="J220">
        <v>6.8346549999999997</v>
      </c>
      <c r="K220" s="25">
        <f t="shared" ref="K220:K230" si="17">LN(J220/J219)</f>
        <v>6.0958008553464011E-4</v>
      </c>
      <c r="L220">
        <v>6.837275</v>
      </c>
      <c r="M220" s="25">
        <f t="shared" ref="M220:M230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ref="B230:B231" si="19">WEEKDAY(A231,2)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5"/>
  <sheetViews>
    <sheetView tabSelected="1" zoomScale="115" zoomScaleNormal="115" workbookViewId="0">
      <pane xSplit="2" ySplit="6" topLeftCell="C268" activePane="bottomRight" state="frozen"/>
      <selection pane="topRight" activeCell="C1" sqref="C1"/>
      <selection pane="bottomLeft" activeCell="A3" sqref="A3"/>
      <selection pane="bottomRight" activeCell="F284" sqref="F28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ht="14.1" x14ac:dyDescent="0.2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4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ht="14.1" x14ac:dyDescent="0.2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ht="14.1" x14ac:dyDescent="0.2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ht="14.1" x14ac:dyDescent="0.2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ht="14.1" x14ac:dyDescent="0.2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ht="14.1" x14ac:dyDescent="0.2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ht="14.1" x14ac:dyDescent="0.2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ht="14.1" x14ac:dyDescent="0.2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ht="14.1" x14ac:dyDescent="0.2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ht="14.1" x14ac:dyDescent="0.2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ht="14.1" x14ac:dyDescent="0.2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ht="14.1" x14ac:dyDescent="0.2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ht="14.1" x14ac:dyDescent="0.2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 x14ac:dyDescent="0.2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ht="14.1" x14ac:dyDescent="0.2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ht="14.1" x14ac:dyDescent="0.2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ht="14.1" x14ac:dyDescent="0.2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ht="14.1" x14ac:dyDescent="0.2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ht="14.1" x14ac:dyDescent="0.2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ht="14.1" x14ac:dyDescent="0.2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ht="14.1" x14ac:dyDescent="0.2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.1" x14ac:dyDescent="0.2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ht="14.1" x14ac:dyDescent="0.2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ht="14.1" x14ac:dyDescent="0.2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.1" x14ac:dyDescent="0.2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ht="14.1" x14ac:dyDescent="0.2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ht="14.1" x14ac:dyDescent="0.2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ht="14.1" x14ac:dyDescent="0.2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ht="14.1" x14ac:dyDescent="0.2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ht="14.1" x14ac:dyDescent="0.2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ht="14.1" x14ac:dyDescent="0.2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ht="14.1" x14ac:dyDescent="0.2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ht="14.1" x14ac:dyDescent="0.2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ht="14.1" x14ac:dyDescent="0.25">
      <c r="A238" s="1">
        <v>42853</v>
      </c>
      <c r="B238" s="41">
        <f t="shared" ref="B238:B28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ht="14.1" x14ac:dyDescent="0.2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 x14ac:dyDescent="0.2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ht="14.1" x14ac:dyDescent="0.2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ht="14.1" x14ac:dyDescent="0.2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ht="14.1" x14ac:dyDescent="0.2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ht="14.1" x14ac:dyDescent="0.2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ht="14.1" x14ac:dyDescent="0.2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ht="14.1" x14ac:dyDescent="0.2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ht="14.1" x14ac:dyDescent="0.2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ht="14.1" x14ac:dyDescent="0.2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ht="14.1" x14ac:dyDescent="0.2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ht="14.1" x14ac:dyDescent="0.2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ht="14.1" x14ac:dyDescent="0.2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ht="14.1" x14ac:dyDescent="0.2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ht="14.1" x14ac:dyDescent="0.2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ht="14.1" x14ac:dyDescent="0.2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ht="14.1" x14ac:dyDescent="0.2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ht="14.1" x14ac:dyDescent="0.2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ht="14.1" x14ac:dyDescent="0.2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ht="14.1" x14ac:dyDescent="0.2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ht="14.1" x14ac:dyDescent="0.2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ht="14.1" x14ac:dyDescent="0.2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ht="14.1" x14ac:dyDescent="0.2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ht="14.1" x14ac:dyDescent="0.2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ht="14.1" x14ac:dyDescent="0.2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ht="14.1" x14ac:dyDescent="0.2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ht="14.1" x14ac:dyDescent="0.2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ht="14.1" x14ac:dyDescent="0.2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ht="14.1" x14ac:dyDescent="0.2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ht="14.1" x14ac:dyDescent="0.2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D367" sqref="D36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7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402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 x14ac:dyDescent="0.25">
      <c r="A368" s="1">
        <v>42923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7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3" sqref="A36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 ht="14.1" x14ac:dyDescent="0.25">
      <c r="A367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8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B367" sqref="B3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ht="14.1" x14ac:dyDescent="0.25">
      <c r="J1" t="s">
        <v>217</v>
      </c>
    </row>
    <row r="2" spans="1:13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ht="14.1" x14ac:dyDescent="0.25">
      <c r="A56" s="1">
        <v>42480</v>
      </c>
      <c r="M56">
        <f t="shared" si="5"/>
        <v>3</v>
      </c>
    </row>
    <row r="57" spans="1:13" ht="14.1" x14ac:dyDescent="0.25">
      <c r="A57" s="1">
        <v>42481</v>
      </c>
      <c r="B57">
        <v>9.75</v>
      </c>
      <c r="M57">
        <f t="shared" si="5"/>
        <v>4</v>
      </c>
    </row>
    <row r="58" spans="1:13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ht="14.1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ht="14.1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ht="14.1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ht="14.1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7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ht="14.1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8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G366" sqref="G3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39</v>
      </c>
      <c r="M57">
        <f t="shared" si="5"/>
        <v>4</v>
      </c>
    </row>
    <row r="58" spans="1:13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2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2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2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2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2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2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2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2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2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2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2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2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2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2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2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2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2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2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2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2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2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2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2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2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2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2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2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2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2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2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2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2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2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2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2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2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2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2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2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2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2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2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2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2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2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2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2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2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2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2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2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2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2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2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2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2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2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2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2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2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2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2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2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2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2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2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2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2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2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2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2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2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2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2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2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2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2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2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2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2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2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2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2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2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2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2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2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2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2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2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2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2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2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2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2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2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2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2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2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2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2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2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2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2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2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2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2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7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2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2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2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2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2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2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2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2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15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 x14ac:dyDescent="0.15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 x14ac:dyDescent="0.15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 x14ac:dyDescent="0.25">
      <c r="A368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G373" sqref="G373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2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8">+K372/J372-1</f>
        <v>4.7300292075325157E-3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39.5</v>
      </c>
      <c r="C373" s="25">
        <f t="shared" ref="C373" si="320">B373/B372-1</f>
        <v>-1.151151151151153E-2</v>
      </c>
      <c r="D373" s="38">
        <f t="shared" ref="D373" si="321">+F372*(1+L373)</f>
        <v>39.76327239184139</v>
      </c>
      <c r="G373" s="42">
        <f>+B373/D373-1</f>
        <v>-6.6209940984487403E-3</v>
      </c>
      <c r="J373">
        <v>17681.439999999999</v>
      </c>
      <c r="K373">
        <v>17620.849999999999</v>
      </c>
      <c r="L373" s="25">
        <f t="shared" ref="L373" si="322">+K373/J373-1</f>
        <v>-3.4267570967070338E-3</v>
      </c>
      <c r="M373">
        <f t="shared" ref="M373" si="323">WEEKDAY(A373,2)</f>
        <v>4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F371" sqref="F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4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F370" sqref="F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ref="D371" si="304">+F370*(1+L371)</f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5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6">+K371/J371-1</f>
        <v>-8.4534372208437958E-3</v>
      </c>
      <c r="M371">
        <f t="shared" ref="M371" si="307">WEEKDAY(A371,2)</f>
        <v>2</v>
      </c>
    </row>
    <row r="372" spans="1:13" ht="14.1" x14ac:dyDescent="0.25">
      <c r="A372" s="1">
        <v>42921</v>
      </c>
      <c r="B372">
        <v>27.16</v>
      </c>
      <c r="C372" s="25">
        <f t="shared" ref="C372" si="308">B372/B371-1</f>
        <v>4.0665434380775523E-3</v>
      </c>
      <c r="D372" s="26">
        <f t="shared" ref="D372" si="309">+F371*(1+L372)</f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10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11">+K372/J372-1</f>
        <v>1.0965628274444583E-2</v>
      </c>
      <c r="M372">
        <f t="shared" ref="M372" si="312">WEEKDAY(A372,2)</f>
        <v>3</v>
      </c>
    </row>
    <row r="373" spans="1:13" ht="14.1" x14ac:dyDescent="0.25">
      <c r="A373" s="1">
        <v>42922</v>
      </c>
      <c r="B373">
        <v>27.09</v>
      </c>
      <c r="C373" s="25">
        <f t="shared" ref="C373" si="313">B373/B372-1</f>
        <v>-2.5773195876288568E-3</v>
      </c>
      <c r="D373" s="26">
        <f t="shared" ref="D373" si="314">+F372*(1+L373)</f>
        <v>27.102789340156697</v>
      </c>
      <c r="E373" s="26">
        <f>D373*((1-VLOOKUP(A373,FX!A:M,13,0)))</f>
        <v>27.101812866652324</v>
      </c>
      <c r="G373" s="25">
        <f t="shared" ref="G373" si="315">+B373/D373-1</f>
        <v>-4.7188280129339955E-4</v>
      </c>
      <c r="H373" s="25">
        <f>(B373/(D373*(1-VLOOKUP(A373,FX!A:M,13,0))))-1</f>
        <v>-4.3586998074429673E-4</v>
      </c>
      <c r="J373">
        <v>3659.6795000000002</v>
      </c>
      <c r="K373">
        <v>3660.0967000000001</v>
      </c>
      <c r="L373" s="25">
        <f t="shared" ref="L373" si="316">+K373/J373-1</f>
        <v>1.1399905374220864E-4</v>
      </c>
      <c r="M373">
        <f t="shared" ref="M373" si="317">WEEKDAY(A373,2)</f>
        <v>4</v>
      </c>
    </row>
    <row r="374" spans="1:13" ht="14.1" x14ac:dyDescent="0.25">
      <c r="A374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5"/>
  <sheetViews>
    <sheetView zoomScale="115" zoomScaleNormal="115" workbookViewId="0">
      <pane xSplit="1" ySplit="2" topLeftCell="D350" activePane="bottomRight" state="frozen"/>
      <selection pane="topRight" activeCell="B1" sqref="B1"/>
      <selection pane="bottomLeft" activeCell="A3" sqref="A3"/>
      <selection pane="bottomRight" activeCell="H371" sqref="H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403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v>33.21</v>
      </c>
      <c r="E373" s="26">
        <f>D373*(1-VLOOKUP(A373,FX!A:M,13,0))</f>
        <v>33.243632285717496</v>
      </c>
      <c r="F373">
        <v>33.201700000000002</v>
      </c>
      <c r="G373" s="25">
        <f t="shared" ref="G373" si="316">+B373/D373-1</f>
        <v>0</v>
      </c>
      <c r="H373" s="25">
        <f>(B373/(D373*(1-VLOOKUP(A373,FX!A:M,13,0))))-1</f>
        <v>-1.0116910639739185E-3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v>33.21</v>
      </c>
      <c r="E374" s="26">
        <f>D374*(1-VLOOKUP(A374,FX!A:M,13,0))</f>
        <v>33.208803492707958</v>
      </c>
      <c r="G374" s="25">
        <f t="shared" ref="G374" si="320">+B374/D374-1</f>
        <v>-1.505570611261775E-3</v>
      </c>
      <c r="H374" s="25">
        <f>(B374/(D374*(1-VLOOKUP(A374,FX!A:M,13,0))))-1</f>
        <v>-1.4695950343009967E-3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100000000000001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100000000000001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2017-07-06T22:47:10Z</dcterms:modified>
</cp:coreProperties>
</file>