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03" i="20" l="1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3" i="20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AT403" i="20"/>
  <c r="AU403" i="20"/>
  <c r="AW403" i="20"/>
  <c r="AY403" i="20"/>
  <c r="AZ403" i="20"/>
  <c r="BA403" i="20"/>
  <c r="BB403" i="20"/>
  <c r="BC403" i="20"/>
  <c r="D498" i="10"/>
  <c r="D497" i="9"/>
  <c r="D497" i="12"/>
  <c r="G497" i="12" s="1"/>
  <c r="D491" i="8"/>
  <c r="D490" i="6"/>
  <c r="G490" i="6" s="1"/>
  <c r="D491" i="5"/>
  <c r="AE403" i="20" l="1"/>
  <c r="Y403" i="20"/>
  <c r="Z403" i="20"/>
  <c r="AV403" i="20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2" i="20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AT402" i="20"/>
  <c r="AU402" i="20"/>
  <c r="AW402" i="20"/>
  <c r="AY402" i="20"/>
  <c r="AZ402" i="20"/>
  <c r="BA402" i="20"/>
  <c r="BB402" i="20"/>
  <c r="BC402" i="20"/>
  <c r="BD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AX402" i="20" l="1"/>
  <c r="AD402" i="20"/>
  <c r="Z402" i="20"/>
  <c r="AV402" i="20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1" i="20"/>
  <c r="U401" i="20"/>
  <c r="X401" i="20" s="1"/>
  <c r="V401" i="20"/>
  <c r="Y401" i="20"/>
  <c r="AA401" i="20"/>
  <c r="AC401" i="20"/>
  <c r="AE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AT401" i="20"/>
  <c r="AU401" i="20"/>
  <c r="AW401" i="20"/>
  <c r="AY401" i="20"/>
  <c r="AZ401" i="20"/>
  <c r="BA401" i="20"/>
  <c r="BB401" i="20"/>
  <c r="BC401" i="20"/>
  <c r="BD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G496" i="10" l="1"/>
  <c r="AV401" i="20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0" i="20"/>
  <c r="U400" i="20"/>
  <c r="W400" i="20" s="1"/>
  <c r="V400" i="20"/>
  <c r="Y400" i="20" s="1"/>
  <c r="X400" i="20"/>
  <c r="Z400" i="20"/>
  <c r="AA400" i="20"/>
  <c r="AB400" i="20"/>
  <c r="AC400" i="20"/>
  <c r="AD400" i="20"/>
  <c r="AE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AT400" i="20"/>
  <c r="AU400" i="20"/>
  <c r="AV400" i="20"/>
  <c r="AW400" i="20"/>
  <c r="AX400" i="20"/>
  <c r="AY400" i="20"/>
  <c r="AZ400" i="20"/>
  <c r="BA400" i="20"/>
  <c r="BB400" i="20"/>
  <c r="BC400" i="20"/>
  <c r="BD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G495" i="10" l="1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BD399" i="20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399" i="20"/>
  <c r="U399" i="20"/>
  <c r="Z399" i="20" s="1"/>
  <c r="V399" i="20"/>
  <c r="Y399" i="20" s="1"/>
  <c r="W399" i="20"/>
  <c r="X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AT399" i="20"/>
  <c r="AU399" i="20"/>
  <c r="AV399" i="20"/>
  <c r="AW399" i="20"/>
  <c r="AX399" i="20"/>
  <c r="AY399" i="20"/>
  <c r="AZ399" i="20"/>
  <c r="BA399" i="20"/>
  <c r="BB399" i="20"/>
  <c r="BC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H494" i="10" l="1"/>
  <c r="G494" i="10"/>
  <c r="H493" i="9"/>
  <c r="G493" i="9"/>
  <c r="H493" i="11"/>
  <c r="G493" i="11"/>
  <c r="H487" i="7"/>
  <c r="G487" i="7"/>
  <c r="G486" i="6"/>
  <c r="H486" i="6"/>
  <c r="G487" i="5"/>
  <c r="H487" i="5"/>
  <c r="BD398" i="20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8" i="20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AT398" i="20"/>
  <c r="AU398" i="20"/>
  <c r="AW398" i="20"/>
  <c r="AY398" i="20"/>
  <c r="AZ398" i="20"/>
  <c r="BA398" i="20"/>
  <c r="BB398" i="20"/>
  <c r="BC398" i="20"/>
  <c r="D493" i="10"/>
  <c r="D492" i="9"/>
  <c r="D492" i="11"/>
  <c r="G492" i="12"/>
  <c r="D486" i="8"/>
  <c r="D486" i="7"/>
  <c r="AE398" i="20" l="1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X398" i="20"/>
  <c r="W398" i="20"/>
  <c r="AD398" i="20"/>
  <c r="I484" i="5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D485" i="12" l="1"/>
  <c r="G485" i="12" s="1"/>
  <c r="AX391" i="20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H475" i="5" l="1"/>
  <c r="AX387" i="20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D477" i="12" l="1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D471" i="12" l="1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E452" i="5" l="1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E437" i="5" l="1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E434" i="5" l="1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D424" i="12" l="1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W319" i="20" l="1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D378" i="12" l="1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<sst xmlns="http://schemas.openxmlformats.org/spreadsheetml/2006/main" count="741" uniqueCount="645">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</sst>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6" sqref="D16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ht="14.1" x14ac:dyDescent="0.25">
      <c r="A1" s="1">
        <f>D12</f>
        <v>43096</v>
      </c>
    </row>
    <row r="2" spans="1:16" ht="14.1" x14ac:dyDescent="0.25">
      <c r="A2" s="39" t="s">
        <v>621</v>
      </c>
      <c r="B2" s="39">
        <v>6.5509250000000003</v>
      </c>
      <c r="C2" s="90">
        <v>43096</v>
      </c>
      <c r="D2" s="39">
        <v>13</v>
      </c>
    </row>
    <row r="3" spans="1:16" x14ac:dyDescent="0.15">
      <c r="A3" s="39" t="s">
        <v>622</v>
      </c>
      <c r="B3" s="39">
        <v>6.5568299999999997</v>
      </c>
      <c r="C3" s="90">
        <v>43096</v>
      </c>
      <c r="D3" s="39">
        <v>16</v>
      </c>
      <c r="J3" s="83"/>
      <c r="K3" s="84"/>
      <c r="L3" s="85"/>
    </row>
    <row r="4" spans="1:16" x14ac:dyDescent="0.15">
      <c r="A4" s="39" t="s">
        <v>623</v>
      </c>
      <c r="B4" s="39">
        <v>6.5531600000000001</v>
      </c>
      <c r="C4" s="90">
        <v>43097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3991.21</v>
      </c>
      <c r="C5" s="39">
        <v>4053.62</v>
      </c>
      <c r="D5" s="93">
        <v>-1.54E-2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3275.78</v>
      </c>
      <c r="C6" s="39">
        <v>3306.12</v>
      </c>
      <c r="D6" s="93">
        <v>-9.1999999999999998E-3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1745.24</v>
      </c>
      <c r="C7" s="39">
        <v>1758.82</v>
      </c>
      <c r="D7" s="93">
        <v>-7.7000000000000002E-3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10911.21</v>
      </c>
      <c r="C8" s="39">
        <v>11021.83</v>
      </c>
      <c r="D8" s="93">
        <v>-0.01</v>
      </c>
      <c r="J8" s="75"/>
      <c r="K8" s="76"/>
      <c r="L8" s="77"/>
      <c r="M8" s="78"/>
    </row>
    <row r="9" spans="1:16" x14ac:dyDescent="0.15">
      <c r="A9" s="39" t="s">
        <v>525</v>
      </c>
      <c r="B9" s="39">
        <v>6173.15</v>
      </c>
      <c r="C9" s="39">
        <v>6220.15</v>
      </c>
      <c r="D9" s="93">
        <v>-7.6E-3</v>
      </c>
      <c r="J9" s="79"/>
      <c r="K9" s="80"/>
      <c r="L9" s="81"/>
      <c r="M9" s="82"/>
    </row>
    <row r="10" spans="1:16" ht="14.1" x14ac:dyDescent="0.25">
      <c r="A10" s="39" t="s">
        <v>526</v>
      </c>
      <c r="B10" s="39">
        <v>2839.63</v>
      </c>
      <c r="C10" s="39">
        <v>2894.34</v>
      </c>
      <c r="D10" s="93">
        <v>-1.89E-2</v>
      </c>
    </row>
    <row r="11" spans="1:16" ht="14.1" x14ac:dyDescent="0.25">
      <c r="A11" s="39" t="s">
        <v>527</v>
      </c>
      <c r="B11" s="39">
        <v>14.74</v>
      </c>
      <c r="C11" s="39">
        <v>15.090999999999999</v>
      </c>
      <c r="D11" s="90">
        <v>43091</v>
      </c>
    </row>
    <row r="12" spans="1:16" x14ac:dyDescent="0.15">
      <c r="A12" s="39" t="s">
        <v>528</v>
      </c>
      <c r="B12" s="39">
        <v>15.22</v>
      </c>
      <c r="C12" s="39">
        <v>15.294499999999999</v>
      </c>
      <c r="D12" s="90">
        <v>43096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7.47</v>
      </c>
      <c r="C13" s="39">
        <v>7.5270000000000001</v>
      </c>
      <c r="D13" s="90">
        <v>43096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48.7</v>
      </c>
      <c r="C14" s="39">
        <v>48.582999999999998</v>
      </c>
      <c r="D14" s="90">
        <v>43096</v>
      </c>
      <c r="J14" s="55"/>
      <c r="K14" s="58"/>
      <c r="L14" s="61"/>
      <c r="M14" s="64"/>
      <c r="N14" s="67"/>
    </row>
    <row r="15" spans="1:16" ht="14.1" x14ac:dyDescent="0.25">
      <c r="A15" s="39" t="s">
        <v>531</v>
      </c>
      <c r="B15" s="39">
        <v>45.69</v>
      </c>
      <c r="C15" s="39">
        <v>45.69</v>
      </c>
      <c r="D15" s="90">
        <v>43095</v>
      </c>
    </row>
    <row r="16" spans="1:16" x14ac:dyDescent="0.15">
      <c r="A16" s="39" t="s">
        <v>532</v>
      </c>
      <c r="B16" s="39">
        <v>33.93</v>
      </c>
      <c r="C16" s="39">
        <v>34.6175</v>
      </c>
      <c r="D16" s="90">
        <v>43095</v>
      </c>
    </row>
    <row r="17" spans="1:16" x14ac:dyDescent="0.15">
      <c r="A17" s="39" t="s">
        <v>533</v>
      </c>
      <c r="B17" s="39">
        <v>30.48</v>
      </c>
      <c r="C17" s="39">
        <v>30.992799999999999</v>
      </c>
      <c r="D17" s="90">
        <v>43095</v>
      </c>
    </row>
    <row r="18" spans="1:16" x14ac:dyDescent="0.15">
      <c r="A18" s="39" t="s">
        <v>534</v>
      </c>
      <c r="B18" s="39">
        <v>34.18</v>
      </c>
      <c r="C18" s="90">
        <v>34.545299999999997</v>
      </c>
      <c r="D18" s="90">
        <v>43095</v>
      </c>
    </row>
    <row r="19" spans="1:16" x14ac:dyDescent="0.15">
      <c r="A19" s="39" t="s">
        <v>535</v>
      </c>
      <c r="B19" s="39">
        <v>13089.58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20563.38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6.5420999999999996</v>
      </c>
      <c r="C21" s="90">
        <v>43096</v>
      </c>
      <c r="D21" s="91">
        <v>0.62057870370370372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3302.46</v>
      </c>
      <c r="B23" s="39">
        <v>3302.07</v>
      </c>
      <c r="C23" s="39">
        <v>3303.76</v>
      </c>
      <c r="D23" s="39">
        <v>3300.6</v>
      </c>
      <c r="E23" s="39">
        <v>3301.79</v>
      </c>
      <c r="F23" s="39">
        <v>3306.89</v>
      </c>
      <c r="G23" s="39">
        <v>3295.6</v>
      </c>
      <c r="H23" s="39">
        <v>1045</v>
      </c>
      <c r="I23" s="39">
        <v>1000</v>
      </c>
      <c r="J23" s="39">
        <v>3301.88</v>
      </c>
      <c r="K23" s="39">
        <v>3298.63</v>
      </c>
      <c r="L23" s="39">
        <v>3275.78</v>
      </c>
      <c r="M23" s="39">
        <v>3302.42</v>
      </c>
      <c r="N23" s="39">
        <v>3270.35</v>
      </c>
      <c r="O23" s="39">
        <v>1300</v>
      </c>
      <c r="P23" s="39">
        <v>1440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5"/>
  <sheetViews>
    <sheetView zoomScale="115" zoomScaleNormal="115" workbookViewId="0">
      <pane xSplit="2" ySplit="6" topLeftCell="AO389" activePane="bottomRight" state="frozen"/>
      <selection pane="topRight" activeCell="C1" sqref="C1"/>
      <selection pane="bottomLeft" activeCell="A3" sqref="A3"/>
      <selection pane="bottomRight" activeCell="BC403" sqref="BC40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4.1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4.1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4.1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4.1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4.1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4.1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4.1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4.1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4.1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4.1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4.1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4.1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4.1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4.1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4.1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4.1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4.1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4.1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4.1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4.1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4.1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4.1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4.1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4.1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4.1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4.1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4.1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4.1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4.1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4.1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4.1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4.1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4.1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4.1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4.1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4.1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4.1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4.1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4.1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4.1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4.1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4.1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4.1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4.1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4.1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4.1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4.1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4.1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4.1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4.1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4.1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4.1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4.1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4.1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4.1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4.1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4.1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4.1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4.1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4.1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4.1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4.1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4.1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4.1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4.1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4.1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4.1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4.1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4.1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4.1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4.1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4.1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4.1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4.1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4.1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4.1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4.1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4.1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4.1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4.1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4.1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4.1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4.1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4.1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4.1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4.1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4.1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4.1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4.1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4.1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4.1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4.1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4.1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4.1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4.1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4.1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4.1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4.1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4.1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4.1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4.1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4.1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4.1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4.1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4.1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4.1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4.1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4.1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4.1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4.1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4.1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4.1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4.1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4.1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4.1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4.1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4.1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4.1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4.1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4.1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4.1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4.1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4.1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4.1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4.1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4.1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4.1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4.1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4.1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4.1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4.1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4.1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4.1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4.1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4.1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4.1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4.1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4.1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4.1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4.1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4.1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4.1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4.1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4.1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4.1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4.1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4.1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4.1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4.1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4.1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4.1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4.1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4.1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4.1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4.1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4.1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4.1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4.1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.95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4.1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4.1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3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4.1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4.1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4.1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4.1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4.1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4.1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4.1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4.1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4.1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4.1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4.1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4.1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4.1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4.1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4.1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4.1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4.1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4.1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.1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4.1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4.1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4.1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4.1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4.1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4.1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4.1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4.1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4.1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.95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.95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4.1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4.1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4.1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4.1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4.1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4.1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4.1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.1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4.1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4.1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.1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4.1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4.1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4.1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4.1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4.1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4.1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4.1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4.1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4.1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4.1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4.1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4.1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4.1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4.1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4.1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4.1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4.1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4.1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4.1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4.1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4.1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4.1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4.1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4.1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4.1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4.1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4.1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4.1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4.1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4.1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4.1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4.1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4.1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4.1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4.1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4.1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4.1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4.1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4.1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4.1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4.1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4.1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4.1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4.1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4.1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4.1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4.1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4.1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4.1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4.1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4.1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4.1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4.1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4.1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4.1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4.1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4.1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4.1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4.1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4.1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4.1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4.1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4.1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4.1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4.1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4.1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4.1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4.1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4.1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4.1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4.1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4.1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4.1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4.1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4.1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4.1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4.1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4.1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4.1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4.1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4.1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4.1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4.1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4.1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4.1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4.1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4.1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4.1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4.1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4.1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4.1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4.1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4.1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4.1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4.1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4.1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4.1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4.1" x14ac:dyDescent="0.25">
      <c r="A330" s="90">
        <v>42986</v>
      </c>
      <c r="B330" s="41">
        <f t="shared" ref="B330:B40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4.1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4.1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4.1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4.1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4.1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4.1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4.1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4.1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4.1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4.1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4.1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4.1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4.1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4.1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4.1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4.1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4.1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4.1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4.1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4.1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4.1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4.1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4.1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4.1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4.1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4.1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4.1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4.1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4.1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4.1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4.1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4.1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4.1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4.1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4.1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4.1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4.1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4.1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4.1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4.1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4.1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4.1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4.1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4.1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4.1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4.1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4.1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4.1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4.1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4.1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4.1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4.1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4.1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4.1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4.1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4.1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4.1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4.1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4.1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4.1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4.1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4.1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4.1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ht="14.1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 ht="14.1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 ht="14.1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631</v>
      </c>
    </row>
    <row r="397" spans="1:57" ht="14.1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632</v>
      </c>
    </row>
    <row r="398" spans="1:57" ht="14.1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4.1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>IF(AR398&lt;0,1,0)</f>
        <v>1</v>
      </c>
    </row>
    <row r="400" spans="1:57" ht="14.1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4">IF(AVERAGE(N399)&lt;S399,"熊",IF(AVERAGE(N399)&gt;S399,"牛",""))</f>
        <v>熊</v>
      </c>
      <c r="U400" s="92">
        <f t="shared" ref="U400" si="4775">MAX(H400,O400)</f>
        <v>3307.18</v>
      </c>
      <c r="V400" s="92">
        <f t="shared" ref="V400" si="4776">MIN(I400,P400)</f>
        <v>3293.89</v>
      </c>
      <c r="W400" s="40">
        <f t="shared" ref="W400" si="4777">LN(U400/V400)</f>
        <v>4.0266253673059459E-3</v>
      </c>
      <c r="X400" s="92">
        <f t="shared" ref="X400" si="4778">IF(U400=H400,J400,Q400)</f>
        <v>1322</v>
      </c>
      <c r="Y400" s="92">
        <f t="shared" ref="Y400" si="4779">IF(V400=I400,K400,R400)</f>
        <v>1444</v>
      </c>
      <c r="Z400" s="93">
        <f t="shared" ref="Z400" si="4780">(U400-V400)/(C400)</f>
        <v>4.0300937929277653E-3</v>
      </c>
      <c r="AA400" s="93">
        <f t="shared" ref="AA400" si="4781">LN(C400/N399)</f>
        <v>-7.1842676728792871E-4</v>
      </c>
      <c r="AB400" s="93">
        <f t="shared" ref="AB400" si="4782">LN(N400/U400)</f>
        <v>-3.0647002292200787E-3</v>
      </c>
      <c r="AC400" s="93">
        <f t="shared" ref="AC400" si="4783">LN(N400/V400)</f>
        <v>9.61925138085775E-4</v>
      </c>
      <c r="AD400" s="93">
        <f t="shared" ref="AD400" si="4784">LN(U400/C400)</f>
        <v>2.8736391573320422E-3</v>
      </c>
      <c r="AE400" s="93">
        <f t="shared" ref="AE400" si="4785">LN(V400/C400)</f>
        <v>-1.1529862099738297E-3</v>
      </c>
      <c r="AF400" s="93">
        <f t="shared" ref="AF400" si="4786">LN(N400/C400)</f>
        <v>-1.9106107188800485E-4</v>
      </c>
      <c r="AG400" s="93">
        <f t="shared" ref="AG400" si="4787">LN(N400/N399)</f>
        <v>-9.0948783917591729E-4</v>
      </c>
      <c r="AH400" s="93">
        <f t="shared" ref="AH400" si="4788">LN(D400/C400)</f>
        <v>3.9413766222661965E-4</v>
      </c>
      <c r="AI400" s="93">
        <f t="shared" ref="AI400" si="4789">LN(E400/C400)</f>
        <v>9.9111189945744194E-4</v>
      </c>
      <c r="AJ400" s="93">
        <f t="shared" ref="AJ400" si="4790">LN(F400/C400)</f>
        <v>2.6984947717439555E-4</v>
      </c>
      <c r="AK400" s="93">
        <f t="shared" ref="AK400" si="4791">+LN(G400/C400)</f>
        <v>1.8541245938852838E-3</v>
      </c>
      <c r="AL400" s="93">
        <f t="shared" ref="AL400" si="4792">LN(H400/I400)</f>
        <v>2.9233453566146692E-3</v>
      </c>
      <c r="AM400" s="93">
        <f t="shared" ref="AM400" si="4793">LN(O400/P400)</f>
        <v>4.0266253673059459E-3</v>
      </c>
      <c r="AN400" s="93">
        <f t="shared" ref="AN400" si="4794">LN(L400/G400)</f>
        <v>1.029061920169735E-4</v>
      </c>
      <c r="AO400" s="40">
        <f t="shared" ref="AO400" si="4795">(C400-I400)/(H400-I400)</f>
        <v>0.15544041450777055</v>
      </c>
      <c r="AP400" s="40">
        <f t="shared" ref="AP400" si="4796">(N399-I400)/(H400-I400)</f>
        <v>0.40103626943003673</v>
      </c>
      <c r="AQ400" s="93">
        <f t="shared" ref="AQ400" si="4797">LN(M400/L400)</f>
        <v>-1.6344419325214931E-4</v>
      </c>
      <c r="AR400" s="93">
        <f t="shared" ref="AR400" si="4798">LN(N400/L400)</f>
        <v>-2.1480918577901583E-3</v>
      </c>
      <c r="AS400" s="93">
        <f t="shared" ref="AS400" si="4799">LN(N400/C400)</f>
        <v>-1.9106107188800485E-4</v>
      </c>
      <c r="AT400" s="28">
        <f t="shared" ref="AT400" si="4800">+(G400-I400)/(H400-I400)</f>
        <v>0.78963730569946311</v>
      </c>
      <c r="AU400" s="28">
        <f t="shared" ref="AU400" si="4801">+(N400-P400)/(O400-P400)</f>
        <v>0.23852520692250426</v>
      </c>
      <c r="AV400" s="40">
        <f t="shared" ref="AV400" si="4802">+(N400-V400)/(U400-V400)</f>
        <v>0.23852520692250426</v>
      </c>
      <c r="AW400" s="93">
        <f t="shared" ref="AW400" si="4803">LN(N400/C400)</f>
        <v>-1.9106107188800485E-4</v>
      </c>
      <c r="AX400" s="28">
        <f t="shared" ref="AX400" si="4804">(N400-L400)/(U400-V400)</f>
        <v>-0.53348382242288672</v>
      </c>
      <c r="AY400" s="93">
        <f t="shared" ref="AY400" si="4805">LN(G400/I400)</f>
        <v>2.3090919350786184E-3</v>
      </c>
      <c r="AZ400" s="93">
        <f t="shared" ref="AZ400" si="4806">LN(N400/P400)</f>
        <v>9.61925138085775E-4</v>
      </c>
      <c r="BA400" s="93">
        <f t="shared" ref="BA400" si="4807">AV399</f>
        <v>0.78265037143541438</v>
      </c>
      <c r="BB400" s="93">
        <f t="shared" ref="BB400" si="4808">AR399</f>
        <v>-9.7526411035102172E-4</v>
      </c>
      <c r="BC400" s="93">
        <f t="shared" ref="BC400" si="4809">AS399</f>
        <v>5.7558226000064897E-3</v>
      </c>
      <c r="BD400" s="39">
        <f>IF(AR399&lt;0,1,0)</f>
        <v>1</v>
      </c>
    </row>
    <row r="401" spans="1:57" ht="14.1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0">IF(AVERAGE(N400)&lt;S400,"熊",IF(AVERAGE(N400)&gt;S400,"牛",""))</f>
        <v>熊</v>
      </c>
      <c r="U401" s="92">
        <f t="shared" ref="U401" si="4811">MAX(H401,O401)</f>
        <v>3312.07</v>
      </c>
      <c r="V401" s="92">
        <f t="shared" ref="V401" si="4812">MIN(I401,P401)</f>
        <v>3270.73</v>
      </c>
      <c r="W401" s="40">
        <f t="shared" ref="W401" si="4813">LN(U401/V401)</f>
        <v>1.2560169980686882E-2</v>
      </c>
      <c r="X401" s="92">
        <f t="shared" ref="X401" si="4814">IF(U401=H401,J401,Q401)</f>
        <v>1000</v>
      </c>
      <c r="Y401" s="92">
        <f t="shared" ref="Y401" si="4815">IF(V401=I401,K401,R401)</f>
        <v>1431</v>
      </c>
      <c r="Z401" s="93">
        <f t="shared" ref="Z401" si="4816">(U401-V401)/(C401)</f>
        <v>1.2541676652883204E-2</v>
      </c>
      <c r="AA401" s="93">
        <f t="shared" ref="AA401" si="4817">LN(C401/N400)</f>
        <v>-2.5783867631964274E-4</v>
      </c>
      <c r="AB401" s="93">
        <f t="shared" ref="AB401" si="4818">LN(N401/U401)</f>
        <v>-9.5897151001325502E-3</v>
      </c>
      <c r="AC401" s="93">
        <f t="shared" ref="AC401" si="4819">LN(N401/V401)</f>
        <v>2.9704548805544492E-3</v>
      </c>
      <c r="AD401" s="93">
        <f t="shared" ref="AD401" si="4820">LN(U401/C401)</f>
        <v>4.8000479555336669E-3</v>
      </c>
      <c r="AE401" s="93">
        <f t="shared" ref="AE401" si="4821">LN(V401/C401)</f>
        <v>-7.7601220251533086E-3</v>
      </c>
      <c r="AF401" s="93">
        <f t="shared" ref="AF401" si="4822">LN(N401/C401)</f>
        <v>-4.7896671445989258E-3</v>
      </c>
      <c r="AG401" s="93">
        <f t="shared" ref="AG401" si="4823">LN(N401/N400)</f>
        <v>-5.0475058209185544E-3</v>
      </c>
      <c r="AH401" s="93">
        <f t="shared" ref="AH401" si="4824">LN(D401/C401)</f>
        <v>1.1218717634206253E-3</v>
      </c>
      <c r="AI401" s="93">
        <f t="shared" ref="AI401" si="4825">LN(E401/C401)</f>
        <v>2.2848633265282366E-3</v>
      </c>
      <c r="AJ401" s="93">
        <f t="shared" ref="AJ401" si="4826">LN(F401/C401)</f>
        <v>2.2394593445913308E-3</v>
      </c>
      <c r="AK401" s="93">
        <f t="shared" ref="AK401" si="4827">+LN(G401/C401)</f>
        <v>-3.842078473397759E-3</v>
      </c>
      <c r="AL401" s="93">
        <f t="shared" ref="AL401" si="4828">LN(H401/I401)</f>
        <v>8.7060832550499966E-3</v>
      </c>
      <c r="AM401" s="93">
        <f t="shared" ref="AM401" si="4829">LN(O401/P401)</f>
        <v>5.6402932471763785E-3</v>
      </c>
      <c r="AN401" s="93">
        <f t="shared" ref="AN401" si="4830">LN(L401/G401)</f>
        <v>1.2181788834909559E-5</v>
      </c>
      <c r="AO401" s="40">
        <f t="shared" ref="AO401" si="4831">(C401-I401)/(H401-I401)</f>
        <v>0.44757924068268523</v>
      </c>
      <c r="AP401" s="40">
        <f t="shared" ref="AP401" si="4832">(N400-I401)/(H401-I401)</f>
        <v>0.47718564959943577</v>
      </c>
      <c r="AQ401" s="93">
        <f t="shared" ref="AQ401" si="4833">LN(M401/L401)</f>
        <v>9.5276514547148897E-4</v>
      </c>
      <c r="AR401" s="93">
        <f t="shared" ref="AR401" si="4834">LN(N401/L401)</f>
        <v>-9.5977046003608798E-4</v>
      </c>
      <c r="AS401" s="93">
        <f t="shared" ref="AS401" si="4835">LN(N401/C401)</f>
        <v>-4.7896671445989258E-3</v>
      </c>
      <c r="AT401" s="28">
        <f t="shared" ref="AT401" si="4836">+(G401-I401)/(H401-I401)</f>
        <v>7.3145245559051242E-3</v>
      </c>
      <c r="AU401" s="28">
        <f t="shared" ref="AU401" si="4837">+(N401-P401)/(O401-P401)</f>
        <v>0.5259459459459469</v>
      </c>
      <c r="AV401" s="40">
        <f t="shared" ref="AV401" si="4838">+(N401-V401)/(U401-V401)</f>
        <v>0.23536526366715008</v>
      </c>
      <c r="AW401" s="93">
        <f t="shared" ref="AW401" si="4839">LN(N401/C401)</f>
        <v>-4.7896671445989258E-3</v>
      </c>
      <c r="AX401" s="28">
        <f t="shared" ref="AX401" si="4840">(N401-L401)/(U401-V401)</f>
        <v>-7.6197387518144172E-2</v>
      </c>
      <c r="AY401" s="93">
        <f t="shared" ref="AY401" si="4841">LN(G401/I401)</f>
        <v>6.3956826118576212E-5</v>
      </c>
      <c r="AZ401" s="93">
        <f t="shared" ref="AZ401" si="4842">LN(N401/P401)</f>
        <v>2.9704548805544492E-3</v>
      </c>
      <c r="BA401" s="93">
        <f t="shared" ref="BA401" si="4843">AV400</f>
        <v>0.23852520692250426</v>
      </c>
      <c r="BB401" s="93">
        <f t="shared" ref="BB401" si="4844">AR400</f>
        <v>-2.1480918577901583E-3</v>
      </c>
      <c r="BC401" s="93">
        <f t="shared" ref="BC401" si="4845">AS400</f>
        <v>-1.9106107188800485E-4</v>
      </c>
      <c r="BD401" s="39">
        <f>IF(AR400&lt;0,1,0)</f>
        <v>1</v>
      </c>
      <c r="BE401" t="s">
        <v>642</v>
      </c>
    </row>
    <row r="402" spans="1:57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6">IF(AVERAGE(N401)&lt;S401,"熊",IF(AVERAGE(N401)&gt;S401,"牛",""))</f>
        <v>熊</v>
      </c>
      <c r="U402" s="92">
        <f t="shared" ref="U402" si="4847">MAX(H402,O402)</f>
        <v>3307.3</v>
      </c>
      <c r="V402" s="92">
        <f t="shared" ref="V402" si="4848">MIN(I402,P402)</f>
        <v>3274.4</v>
      </c>
      <c r="W402" s="40">
        <f t="shared" ref="W402" si="4849">LN(U402/V402)</f>
        <v>9.9975003507188701E-3</v>
      </c>
      <c r="X402" s="92">
        <f t="shared" ref="X402" si="4850">IF(U402=H402,J402,Q402)</f>
        <v>1441</v>
      </c>
      <c r="Y402" s="92">
        <f t="shared" ref="Y402" si="4851">IF(V402=I402,K402,R402)</f>
        <v>1056</v>
      </c>
      <c r="Z402" s="93">
        <f t="shared" ref="Z402" si="4852">(U402-V402)/(C402)</f>
        <v>1.003709760085913E-2</v>
      </c>
      <c r="AA402" s="93">
        <f t="shared" ref="AA402" si="4853">LN(C402/N401)</f>
        <v>-7.9898758500826722E-4</v>
      </c>
      <c r="AB402" s="93">
        <f t="shared" ref="AB402" si="4854">LN(N402/U402)</f>
        <v>-3.5685016603280754E-4</v>
      </c>
      <c r="AC402" s="93">
        <f t="shared" ref="AC402" si="4855">LN(N402/V402)</f>
        <v>9.6406501846860587E-3</v>
      </c>
      <c r="AD402" s="93">
        <f t="shared" ref="AD402" si="4856">LN(U402/C402)</f>
        <v>8.9474776665487733E-3</v>
      </c>
      <c r="AE402" s="93">
        <f t="shared" ref="AE402" si="4857">LN(V402/C402)</f>
        <v>-1.0500226841702442E-3</v>
      </c>
      <c r="AF402" s="93">
        <f t="shared" ref="AF402" si="4858">LN(N402/C402)</f>
        <v>8.5906275005158059E-3</v>
      </c>
      <c r="AG402" s="93">
        <f t="shared" ref="AG402" si="4859">LN(N402/N401)</f>
        <v>7.7916399155076544E-3</v>
      </c>
      <c r="AH402" s="93">
        <f t="shared" ref="AH402" si="4860">LN(D402/C402)</f>
        <v>-8.2405261508179683E-4</v>
      </c>
      <c r="AI402" s="93">
        <f t="shared" ref="AI402" si="4861">LN(E402/C402)</f>
        <v>6.5570473069052578E-4</v>
      </c>
      <c r="AJ402" s="93">
        <f t="shared" ref="AJ402" si="4862">LN(F402/C402)</f>
        <v>-5.2487352363679443E-4</v>
      </c>
      <c r="AK402" s="93">
        <f t="shared" ref="AK402" si="4863">+LN(G402/C402)</f>
        <v>2.6111147104787629E-3</v>
      </c>
      <c r="AL402" s="93">
        <f t="shared" ref="AL402" si="4864">LN(H402/I402)</f>
        <v>6.3231137507415705E-3</v>
      </c>
      <c r="AM402" s="93">
        <f t="shared" ref="AM402" si="4865">LN(O402/P402)</f>
        <v>6.8081134787984828E-3</v>
      </c>
      <c r="AN402" s="93">
        <f t="shared" ref="AN402" si="4866">LN(L402/G402)</f>
        <v>1.2170595248404295E-4</v>
      </c>
      <c r="AO402" s="40">
        <f t="shared" ref="AO402" si="4867">(C402-I402)/(H402-I402)</f>
        <v>0.16562349542609811</v>
      </c>
      <c r="AP402" s="40">
        <f t="shared" ref="AP402" si="4868">(N401-I402)/(H402-I402)</f>
        <v>0.29176697159364229</v>
      </c>
      <c r="AQ402" s="93">
        <f t="shared" ref="AQ402" si="4869">LN(M402/L402)</f>
        <v>1.8253116009682915E-4</v>
      </c>
      <c r="AR402" s="93">
        <f t="shared" ref="AR402" si="4870">LN(N402/L402)</f>
        <v>5.857806837552916E-3</v>
      </c>
      <c r="AS402" s="93">
        <f t="shared" ref="AS402" si="4871">LN(N402/C402)</f>
        <v>8.5906275005158059E-3</v>
      </c>
      <c r="AT402" s="28">
        <f t="shared" ref="AT402" si="4872">+(G402-I402)/(H402-I402)</f>
        <v>0.57823784304283943</v>
      </c>
      <c r="AU402" s="28">
        <f t="shared" ref="AU402" si="4873">+(N402-P402)/(O402-P402)</f>
        <v>0.94741532976825815</v>
      </c>
      <c r="AV402" s="40">
        <f t="shared" ref="AV402" si="4874">+(N402-V402)/(U402-V402)</f>
        <v>0.96413373860181495</v>
      </c>
      <c r="AW402" s="93">
        <f t="shared" ref="AW402" si="4875">LN(N402/C402)</f>
        <v>8.5906275005158059E-3</v>
      </c>
      <c r="AX402" s="28">
        <f t="shared" ref="AX402" si="4876">(N402-L402)/(U402-V402)</f>
        <v>0.58693009118540707</v>
      </c>
      <c r="AY402" s="93">
        <f t="shared" ref="AY402" si="4877">LN(G402/I402)</f>
        <v>3.661137394648959E-3</v>
      </c>
      <c r="AZ402" s="93">
        <f t="shared" ref="AZ402" si="4878">LN(N402/P402)</f>
        <v>6.4512633127657123E-3</v>
      </c>
      <c r="BA402" s="93">
        <f t="shared" ref="BA402" si="4879">AV401</f>
        <v>0.23536526366715008</v>
      </c>
      <c r="BB402" s="93">
        <f t="shared" ref="BB402" si="4880">AR401</f>
        <v>-9.5977046003608798E-4</v>
      </c>
      <c r="BC402" s="93">
        <f t="shared" ref="BC402" si="4881">AS401</f>
        <v>-4.7896671445989258E-3</v>
      </c>
      <c r="BD402" s="39">
        <f>IF(AR401&lt;0,1,0)</f>
        <v>1</v>
      </c>
      <c r="BE402" t="s">
        <v>643</v>
      </c>
    </row>
    <row r="403" spans="1:57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2">IF(AVERAGE(N402)&lt;S402,"熊",IF(AVERAGE(N402)&gt;S402,"牛",""))</f>
        <v>牛</v>
      </c>
      <c r="U403" s="92">
        <f t="shared" ref="U403" si="4883">MAX(H403,O403)</f>
        <v>3306.89</v>
      </c>
      <c r="V403" s="92">
        <f t="shared" ref="V403" si="4884">MIN(I403,P403)</f>
        <v>3270.35</v>
      </c>
      <c r="W403" s="40">
        <f t="shared" ref="W403" si="4885">LN(U403/V403)</f>
        <v>1.1111157849892967E-2</v>
      </c>
      <c r="X403" s="92">
        <f t="shared" ref="X403" si="4886">IF(U403=H403,J403,Q403)</f>
        <v>1045</v>
      </c>
      <c r="Y403" s="92">
        <f t="shared" ref="Y403" si="4887">IF(V403=I403,K403,R403)</f>
        <v>1440</v>
      </c>
      <c r="Z403" s="93">
        <f t="shared" ref="Z403" si="4888">(U403-V403)/(C403)</f>
        <v>1.1064479206409756E-2</v>
      </c>
      <c r="AA403" s="93">
        <f t="shared" ref="AA403" si="4889">LN(C403/N402)</f>
        <v>-1.1076510760863851E-3</v>
      </c>
      <c r="AB403" s="93">
        <f t="shared" ref="AB403" si="4890">LN(N403/U403)</f>
        <v>-9.4521620018419069E-3</v>
      </c>
      <c r="AC403" s="93">
        <f t="shared" ref="AC403" si="4891">LN(N403/V403)</f>
        <v>1.6589958480510627E-3</v>
      </c>
      <c r="AD403" s="93">
        <f t="shared" ref="AD403" si="4892">LN(U403/C403)</f>
        <v>1.3405253658514168E-3</v>
      </c>
      <c r="AE403" s="93">
        <f t="shared" ref="AE403" si="4893">LN(V403/C403)</f>
        <v>-9.7706324840414298E-3</v>
      </c>
      <c r="AF403" s="93">
        <f t="shared" ref="AF403" si="4894">LN(N403/C403)</f>
        <v>-8.111636635990415E-3</v>
      </c>
      <c r="AG403" s="93">
        <f t="shared" ref="AG403" si="4895">LN(N403/N402)</f>
        <v>-9.2192877120767982E-3</v>
      </c>
      <c r="AH403" s="93">
        <f t="shared" ref="AH403" si="4896">LN(D403/C403)</f>
        <v>-1.1810075825325041E-4</v>
      </c>
      <c r="AI403" s="93">
        <f t="shared" ref="AI403" si="4897">LN(E403/C403)</f>
        <v>3.9356849053791921E-4</v>
      </c>
      <c r="AJ403" s="93">
        <f t="shared" ref="AJ403" si="4898">LN(F403/C403)</f>
        <v>-5.6337517732561043E-4</v>
      </c>
      <c r="AK403" s="93">
        <f t="shared" ref="AK403" si="4899">+LN(G403/C403)</f>
        <v>-2.0289964865004512E-4</v>
      </c>
      <c r="AL403" s="93">
        <f t="shared" ref="AL403" si="4900">LN(H403/I403)</f>
        <v>3.4199252112095059E-3</v>
      </c>
      <c r="AM403" s="93">
        <f t="shared" ref="AM403" si="4901">LN(O403/P403)</f>
        <v>9.7585202276489671E-3</v>
      </c>
      <c r="AN403" s="93">
        <f t="shared" ref="AN403" si="4902">LN(L403/G403)</f>
        <v>2.7257570413331823E-5</v>
      </c>
      <c r="AO403" s="40">
        <f t="shared" ref="AO403" si="4903">(C403-I403)/(H403-I403)</f>
        <v>0.60761736049602744</v>
      </c>
      <c r="AP403" s="40">
        <f t="shared" ref="AP403" si="4904">(N402-I403)/(H403-I403)</f>
        <v>0.93179805137289773</v>
      </c>
      <c r="AQ403" s="93">
        <f t="shared" ref="AQ403" si="4905">LN(M403/L403)</f>
        <v>-9.8477246838436436E-4</v>
      </c>
      <c r="AR403" s="93">
        <f t="shared" ref="AR403" si="4906">LN(N403/L403)</f>
        <v>-7.9359945577536489E-3</v>
      </c>
      <c r="AS403" s="93">
        <f t="shared" ref="AS403" si="4907">LN(N403/C403)</f>
        <v>-8.111636635990415E-3</v>
      </c>
      <c r="AT403" s="28">
        <f t="shared" ref="AT403" si="4908">+(G403-I403)/(H403-I403)</f>
        <v>0.54827280779451504</v>
      </c>
      <c r="AU403" s="28">
        <f t="shared" ref="AU403" si="4909">+(N403-P403)/(O403-P403)</f>
        <v>0.16931711880262748</v>
      </c>
      <c r="AV403" s="40">
        <f t="shared" ref="AV403" si="4910">+(N403-V403)/(U403-V403)</f>
        <v>0.14860426929393258</v>
      </c>
      <c r="AW403" s="93">
        <f t="shared" ref="AW403" si="4911">LN(N403/C403)</f>
        <v>-8.111636635990415E-3</v>
      </c>
      <c r="AX403" s="28">
        <f t="shared" ref="AX403" si="4912">(N403-L403)/(U403-V403)</f>
        <v>-0.71428571428571253</v>
      </c>
      <c r="AY403" s="93">
        <f t="shared" ref="AY403" si="4913">LN(G403/I403)</f>
        <v>1.8765001967079157E-3</v>
      </c>
      <c r="AZ403" s="93">
        <f t="shared" ref="AZ403" si="4914">LN(N403/P403)</f>
        <v>1.6589958480510627E-3</v>
      </c>
      <c r="BA403" s="93">
        <f t="shared" ref="BA403" si="4915">AV402</f>
        <v>0.96413373860181495</v>
      </c>
      <c r="BB403" s="93">
        <f t="shared" ref="BB403" si="4916">AR402</f>
        <v>5.857806837552916E-3</v>
      </c>
      <c r="BC403" s="93">
        <f t="shared" ref="BC403" si="4917">AS402</f>
        <v>8.5906275005158059E-3</v>
      </c>
      <c r="BD403" s="39">
        <f>IF(AR402&lt;0,1,0)</f>
        <v>0</v>
      </c>
    </row>
    <row r="404" spans="1:57" x14ac:dyDescent="0.15">
      <c r="A404" s="90">
        <v>43097</v>
      </c>
      <c r="B404" s="41">
        <f t="shared" si="2744"/>
        <v>4</v>
      </c>
    </row>
    <row r="405" spans="1:57" x14ac:dyDescent="0.15">
      <c r="A405" s="90">
        <v>43098</v>
      </c>
      <c r="B405" s="41">
        <f t="shared" si="2744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6"/>
  <sheetViews>
    <sheetView zoomScale="115" zoomScaleNormal="115" workbookViewId="0">
      <pane xSplit="1" ySplit="1" topLeftCell="B332" activePane="bottomRight" state="frozen"/>
      <selection pane="topRight" activeCell="B1" sqref="B1"/>
      <selection pane="bottomLeft" activeCell="A2" sqref="A2"/>
      <selection pane="bottomRight" activeCell="L354" sqref="L354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54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4.1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4.1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4.1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4.1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4.1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4.1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4.1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4.1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4.1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4.1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4.1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4.1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4.1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4.1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4.1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4.1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4.1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4.1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4.1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4.1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4.1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4.1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4.1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4.1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4.1" x14ac:dyDescent="0.25">
      <c r="A291" s="90">
        <v>43007</v>
      </c>
      <c r="B291" s="41">
        <f t="shared" ref="B291:B354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4.1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4.1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4.1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4.1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4.1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4.1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4.1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4.1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4.1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4.1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4.1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4.1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4.1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4.1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4.1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4.1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4" si="21">LN(L307/L306)</f>
        <v>2.1046376516050971E-3</v>
      </c>
    </row>
    <row r="308" spans="1:14" ht="14.1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4.1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4.1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4.1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4.1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4.1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4.1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4.1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4.1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4.1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4.1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4.1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4.1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4.1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4.1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4.1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4.1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4.1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4.1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4.1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4.1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4.1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4.1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4.1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4.1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4.1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4.1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4.1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4.1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4.1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4.1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4.1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4.1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4.1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4.1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4.1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4.1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4" si="22">LN(H344/H343)</f>
        <v>5.9509246834607457E-4</v>
      </c>
      <c r="J344">
        <v>6.6237849999999998</v>
      </c>
      <c r="K344" s="93">
        <f t="shared" ref="K344:K354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ht="14.1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 ht="14.1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 ht="14.1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638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3" x14ac:dyDescent="0.1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3" x14ac:dyDescent="0.1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3" x14ac:dyDescent="0.15">
      <c r="A355" s="90">
        <v>43097</v>
      </c>
    </row>
    <row r="356" spans="1:13" x14ac:dyDescent="0.15">
      <c r="A356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93"/>
  <sheetViews>
    <sheetView tabSelected="1" zoomScale="115" zoomScaleNormal="115" workbookViewId="0">
      <pane xSplit="1" ySplit="2" topLeftCell="E475" activePane="bottomRight" state="frozen"/>
      <selection pane="topRight" activeCell="B1" sqref="B1"/>
      <selection pane="bottomLeft" activeCell="A3" sqref="A3"/>
      <selection pane="bottomRight" activeCell="N492" sqref="N492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635</v>
      </c>
    </row>
    <row r="3" spans="1:15" ht="14.1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4.1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4.1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4.1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4.1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4.1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4.1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4.1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4.1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4.1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4.1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4.1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4.1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4.1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4.1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4.1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4.1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4.1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4.1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4.1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4.1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4.1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4.1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4.1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4.1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4.1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4.1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4.1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4.1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4.1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4.1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4.1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4.1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4.1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4.1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4.1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4.1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4.1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4.1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4.1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4.1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4.1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4.1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4.1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4.1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4.1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4.1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4.1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4.1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4.1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4.1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4.1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4.1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4.1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4.1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4.1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4.1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4.1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4.1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4.1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4.1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4.1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4.1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4.1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4.1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4.1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4.1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4.1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4.1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4.1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4.1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4.1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4.1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4.1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4.1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4.1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4.1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4.1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4.1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4.1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4.1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4.1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4.1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4.1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4.1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4.1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4.1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4.1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4.1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4.1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4.1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4.1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4.1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4.1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4.1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4.1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4.1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4.1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4.1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4.1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4.1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4.1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4.1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4.1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4.1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4.1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4.1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4.1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4.1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4.1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4.1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4.1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4.1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4.1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4.1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4.1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4.1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4.1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4.1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4.1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4.1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4.1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4.1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4.1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4.1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4.1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4.1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4.1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4.1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4.1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4.1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4.1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4.1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4.1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4.1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4.1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4.1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4.1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4.1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4.1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4.1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4.1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4.1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4.1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4.1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4.1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4.1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4.1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4.1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4.1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4.1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4.1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4.1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4.1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4.1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4.1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4.1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4.1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4.1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4.1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4.1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4.1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4.1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4.1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4.1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4.1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4.1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4.1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4.1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4.1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4.1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4.1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4.1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4.1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4.1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4.1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4.1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4.1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4.1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4.1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4.1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4.1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4.1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4.1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4.1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4.1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4.1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4.1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4.1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4.1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4.1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4.1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4.1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4.1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4.1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4.1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4.1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4.1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4.1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4.1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4.1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4.1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4.1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4.1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4.1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4.1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4.1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4.1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4.1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4.1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4.1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4.1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4.1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4.1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4.1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4.1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4.1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4.1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4.1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4.1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4.1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4.1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4.1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4.1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4.1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4.1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4.1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4.1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4.1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4.1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4.1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4.1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4.1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4.1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4.1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4.1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4.1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.95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4.1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4.1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4.1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.95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4.1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4.1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4.1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4.1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.95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4.1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4.1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.1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.95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4.1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4.1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4.1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4.1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4.1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4.1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4.1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4.1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4.1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4.1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4.1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4.1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4.1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4.1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4.1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4.1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4.1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4.1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4.1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4.1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4.1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4.1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4.1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4.1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4.1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4.1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4.1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4.1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4.1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4.1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4.1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4.1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4.1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4.1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4.1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4.1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4.1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4.1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4.1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4.1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4.1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4.1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4.1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4.1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4.1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4.1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.95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4.1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4.1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4.1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4.1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4.1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4.1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4.1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4.1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4.1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4.1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4.1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4.1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4.1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4.1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4.1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4.1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4.1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4.1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4.1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4.1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4.1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4.1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4.1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.95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4.1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4.1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4.1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4.1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4.1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4.1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4.1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4.1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4.1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4.1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4.1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4.1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4.1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4.1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4.1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4.1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4.1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4.1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4.1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4.1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4.1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4.1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4.1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4.1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4.1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4.1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4.1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4.1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4.1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.95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4.1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4.1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4.1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.95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4.1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4.1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4.1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4.1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4.1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4.1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4.1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4.1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4.1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4.1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4.1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4.1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4.1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4.1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4.1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.1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4.1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.95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4.1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4.1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4.1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4.1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4.1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4.1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4.1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4.1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4.1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4.1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4.1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4.1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4.1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4.1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4.1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4.1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4.1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4.1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4.1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4.1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.95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4.1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4.1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4.1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4.1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4.1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4.1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4.1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4.1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4.1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4.1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4.1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4.1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4.1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4.1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90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.95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4.1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4.1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4.1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4.1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4.1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4.1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4.1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4.1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4.1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4.1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.1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4.1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4.1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4.1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4.1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4.1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4.1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4.1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4.1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4.1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4.1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4.1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4.1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4.1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4.1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4.1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4.1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4.1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4.1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4.1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4.1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4.1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4.1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4.1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4.1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4.1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4.1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4.1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4.1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4.1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4.1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629</v>
      </c>
    </row>
    <row r="484" spans="1:15" ht="14.1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634</v>
      </c>
      <c r="O484">
        <v>0.32</v>
      </c>
    </row>
    <row r="485" spans="1:15" ht="14.1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4.1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4.1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15">
      <c r="A492" s="90">
        <v>43097</v>
      </c>
      <c r="N492" s="50" t="s">
        <v>644</v>
      </c>
    </row>
    <row r="493" spans="1:15" x14ac:dyDescent="0.15">
      <c r="A493" s="90">
        <v>43098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92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H490" sqref="H49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636</v>
      </c>
    </row>
    <row r="3" spans="1:15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4.1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4.1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4.1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4.1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4.1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4.1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4.1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4.1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4.1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4.1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4.1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4.1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4.1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4.1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4.1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4.1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4.1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4.1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4.1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4.1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4.1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4.1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4.1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4.1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4.1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4.1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4.1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4.1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4.1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4.1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4.1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4.1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4.1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4.1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4.1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4.1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4.1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4.1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4.1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4.1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4.1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4.1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4.1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4.1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4.1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4.1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4.1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4.1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4.1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4.1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4.1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4.1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4.1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4.1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4.1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4.1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4.1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4.1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4.1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4.1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4.1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4.1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4.1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4.1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4.1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4.1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4.1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4.1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4.1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4.1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4.1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4.1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4.1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4.1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4.1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4.1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4.1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4.1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4.1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4.1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4.1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4.1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4.1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4.1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4.1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4.1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4.1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4.1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4.1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4.1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4.1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4.1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4.1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4.1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4.1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4.1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4.1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4.1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4.1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4.1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4.1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4.1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4.1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4.1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4.1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4.1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4.1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4.1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4.1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4.1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4.1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4.1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4.1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4.1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4.1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4.1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4.1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4.1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4.1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4.1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4.1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4.1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4.1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4.1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4.1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4.1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4.1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4.1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4.1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4.1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4.1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4.1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4.1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4.1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4.1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4.1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4.1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4.1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4.1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4.1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4.1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4.1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4.1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4.1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4.1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4.1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4.1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4.1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4.1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4.1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4.1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4.1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4.1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4.1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4.1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4.1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4.1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4.1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4.1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4.1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4.1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4.1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4.1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4.1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4.1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4.1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4.1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4.1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4.1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4.1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4.1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4.1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4.1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27.95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4.1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4.1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4.1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4.1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4.1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27.95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14.1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14.1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4.1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4.1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4.1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4.1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4.1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4.1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4.1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4.1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4.1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4.1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4.1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4.1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4.1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4.1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4.1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4.1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4.1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4.1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4.1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4.1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4.1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4.1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4.1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4.1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4.1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4.1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4.1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4.1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4.1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4.1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4.1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4.1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4.1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4.1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4.1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4.1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4.1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4.1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4.1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4.1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4.1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4.1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4.1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4.1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4.1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4.1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4.1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4.1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4.1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4.1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4.1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4.1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4.1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4.1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4.1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4.1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4.1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4.1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4.1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4.1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4.1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4.1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4.1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4.1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4.1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4.1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4.1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4.1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4.1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4.1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4.1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4.1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4.1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4.1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4.1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4.1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4.1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4.1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4.1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4.1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4.1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4.1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4.1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4.1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90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4.1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4.1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4.1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4.1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4.1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4.1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4.1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4.1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4.1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4.1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4.1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4.1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4.1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4.1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4.1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4.1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4.1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4.1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14.1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4.1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4.1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4.1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4.1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4.1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4.1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4.1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14.1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4.1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4.1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4.1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27.95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4.1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4.1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4.1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4.1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4.1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4.1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4.1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4.1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4.1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4.1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4.1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4.1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69.95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4.1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4.1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4.1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4.1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4.1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4.1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4.1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4.1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4.1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4.1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4.1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4.1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4.1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4.1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4.1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4.1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4.1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4.1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4.1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4.1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4.1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4.1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4.1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4.1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4.1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4.1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4.1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4.1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4.1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4.1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4.1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4.1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4.1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4.1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4.1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14.1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4.1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4.1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4.1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27.95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4.1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4.1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4.1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4.1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4.1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4.1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4.1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4.1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4.1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4.1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4.1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4.1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4.1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4.1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4.1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4.1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4.1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4.1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4.1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4.1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4.1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4.1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4.1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4.1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4.1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4.1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14.1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4.1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4.1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4.1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4.1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4.1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4.1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4.1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4.1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4.1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4.1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4.1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4.1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4.1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4.1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4.1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4.1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637</v>
      </c>
      <c r="O483">
        <f>0.27*1.18</f>
        <v>0.31859999999999999</v>
      </c>
    </row>
    <row r="484" spans="1:15" ht="14.1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4.1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4.1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633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15">
      <c r="A491" s="90">
        <v>43097</v>
      </c>
    </row>
    <row r="492" spans="1:15" x14ac:dyDescent="0.15">
      <c r="A492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93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C491" sqref="C49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ht="14.1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91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ht="14.1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ht="14.1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.95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ht="14.1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ht="14.1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ht="14.1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ht="14.1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ht="14.1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ht="14.1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ht="14.1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ht="14.1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ht="14.1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ht="14.1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ht="14.1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ht="14.1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ht="14.1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ht="14.1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ht="14.1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ht="14.1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ht="14.1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ht="14.1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ht="14.1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ht="14.1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ht="14.1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ht="14.1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ht="14.1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ht="14.1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ht="14.1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ht="14.1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ht="14.1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ht="14.1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ht="14.1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ht="14.1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ht="14.1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ht="14.1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ht="14.1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ht="14.1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ht="14.1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.95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ht="14.1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ht="14.1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ht="14.1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ht="14.1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ht="14.1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ht="14.1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ht="14.1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ht="14.1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ht="14.1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ht="14.1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ht="14.1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ht="14.1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ht="14.1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ht="14.1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ht="14.1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ht="14.1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ht="14.1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ht="14.1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ht="14.1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ht="14.1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ht="14.1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ht="14.1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ht="14.1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ht="14.1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ht="14.1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ht="14.1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ht="14.1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ht="14.1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ht="14.1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ht="14.1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ht="14.1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ht="14.1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ht="14.1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ht="14.1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ht="14.1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ht="14.1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ht="14.1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ht="14.1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ht="14.1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ht="14.1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ht="14.1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ht="14.1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ht="14.1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ht="14.1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1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93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H490" sqref="H490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4.1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4.1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4.1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4.1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4.1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4.1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4.1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4.1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4.1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4.1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4.1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4.1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4.1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4.1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4.1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4.1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4.1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4.1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4.1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4.1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4.1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4.1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4.1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4.1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4.1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4.1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4.1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4.1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4.1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4.1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4.1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4.1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9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4.1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4.1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4.1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4.1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4.1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4.1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4.1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4.1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4.1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4.1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4.1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4.1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4.1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4.1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4.1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4.1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4.1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4.1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4.1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4.1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4.1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4.1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4.1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4.1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4.1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4.1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4.1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4.1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4.1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4.1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4.1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4.1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4.1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4.1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4.1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4.1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4.1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4.1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4.1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4.1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4.1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4.1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4.1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4.1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4.1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4.1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4.1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ht="14.1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3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3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3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3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3" x14ac:dyDescent="0.1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0</v>
      </c>
      <c r="E491" s="26">
        <f>D491*(1-VLOOKUP(A491,FX!A:K,9,0))</f>
        <v>0</v>
      </c>
      <c r="F491">
        <v>48.582999999999998</v>
      </c>
      <c r="G491" s="93" t="e">
        <f t="shared" ref="G491" si="1068">+B491/D491-1</f>
        <v>#DIV/0!</v>
      </c>
      <c r="H491" s="42" t="e">
        <f t="shared" ref="H491" si="1069">(+B491/(E491)-1)</f>
        <v>#DIV/0!</v>
      </c>
      <c r="I491" s="92"/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99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G497" sqref="G497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639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496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640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6">+K496/J496-1</f>
        <v>0</v>
      </c>
      <c r="M496" s="92">
        <f t="shared" ref="M496" si="757">WEEKDAY(A496,2)</f>
        <v>2</v>
      </c>
    </row>
    <row r="497" spans="1:13" x14ac:dyDescent="0.15">
      <c r="A497" s="90">
        <v>43096</v>
      </c>
      <c r="B497">
        <v>45.69</v>
      </c>
      <c r="C497" s="93">
        <f t="shared" ref="C497" si="758">B497/B496-1</f>
        <v>-6.3070900391474227E-3</v>
      </c>
      <c r="D497" s="38">
        <f t="shared" ref="D497" si="759">+(F496-O497)*(1+L497)</f>
        <v>45.710094909396261</v>
      </c>
      <c r="E497" s="92"/>
      <c r="G497" s="42">
        <f>+B497/D497-1</f>
        <v>-4.3961644437828795E-4</v>
      </c>
      <c r="H497" s="92"/>
      <c r="J497">
        <v>20554.34</v>
      </c>
      <c r="K497">
        <v>20563.38</v>
      </c>
      <c r="L497" s="93">
        <f t="shared" ref="L497" si="760">+K497/J497-1</f>
        <v>4.3980979199531589E-4</v>
      </c>
      <c r="M497" s="92">
        <f t="shared" ref="M497" si="761">WEEKDAY(A497,2)</f>
        <v>3</v>
      </c>
    </row>
    <row r="498" spans="1:13" x14ac:dyDescent="0.15">
      <c r="A498" s="90">
        <v>43097</v>
      </c>
    </row>
    <row r="499" spans="1:13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9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E496" sqref="E49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.95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.95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4.1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4.1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4.1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4.1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4.1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4.1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4.1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4.1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4.1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4.1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4.1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4.1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4.1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4.1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4.1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4.1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4.1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4.1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4.1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4.1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4.1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4.1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4.1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4.1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4.1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4.1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4.1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4.1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4.1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4.1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4.1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.95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.95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4.1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4.1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4.1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4.1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4.1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4.1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4.1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4.1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.1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4.1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4.1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4.1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4.1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4.1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4.1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4.1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4.1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4.1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4.1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4.1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4.1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4.1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4.1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4.1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4.1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4.1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4.1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4.1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4.1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4.1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4.1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4.1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4.1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4.1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4.1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4.1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4.1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4.1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4.1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4.1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4.1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4.1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4.1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4.1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4.1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4.1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4.1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1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15">
      <c r="A498" s="90">
        <v>43097</v>
      </c>
    </row>
    <row r="499" spans="1:13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9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K493" sqref="K49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4.1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4.1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4.1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.95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4.1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4.1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4.1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4.1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4.1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4.1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4.1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4.1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4.1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4.1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4.1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4.1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4.1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4.1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4.1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4.1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4.1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4.1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4.1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4.1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4.1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4.1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4.1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4.1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4.1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4.1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4.1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4.1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4.1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4.1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4.1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4.1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.95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4.1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4.1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4.1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4.1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4.1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4.1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.95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4.1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4.1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4.1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4.1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4.1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4.1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4.1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4.1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4.1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.95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4.1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4.1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4.1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4.1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4.1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6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4.1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4.1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4.1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4.1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4.1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4.1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4.1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4.1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4.1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4.1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4.1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4.1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4.1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4.1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.95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4.1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4.1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4.1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4.1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4.1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4.1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4.1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4.1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4.1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4.1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4.1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4.1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4.1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4.1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641</v>
      </c>
    </row>
    <row r="496" spans="1:14" x14ac:dyDescent="0.1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1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15">
      <c r="A498" s="90">
        <v>43097</v>
      </c>
    </row>
    <row r="499" spans="1:13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0"/>
  <sheetViews>
    <sheetView zoomScale="115" zoomScaleNormal="115" workbookViewId="0">
      <pane xSplit="1" ySplit="2" topLeftCell="D471" activePane="bottomRight" state="frozen"/>
      <selection pane="topRight" activeCell="B1" sqref="B1"/>
      <selection pane="bottomLeft" activeCell="A3" sqref="A3"/>
      <selection pane="bottomRight" activeCell="L498" sqref="L4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4.1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4.1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4.1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.95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4.1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4.1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4.1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4.1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4.1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4.1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4.1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4.1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4.1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4.1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4.1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4.1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4.1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4.1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4.1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4.1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4.1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4.1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4.1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4.1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4.1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4.1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4.1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4.1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4.1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4.1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4.1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4.1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4.1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4.1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4.1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4.1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4.1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4.1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4.1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4.1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4.1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4.1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4.1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4.1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4.1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.95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4.1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4.1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4.1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4.1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4.1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4.1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4.1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4.1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4.1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4.1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4.1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4.1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4.1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4.1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4.1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4.1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4.1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4.1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4.1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7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4.1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4.1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4.1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4.1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4.1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4.1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4.1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4.1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4.1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4.1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4.1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4.1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4.1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4.1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4.1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4.1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4.1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4.1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4.1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4.1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4.1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15">
      <c r="A499" s="90">
        <v>43097</v>
      </c>
    </row>
    <row r="500" spans="1:13" x14ac:dyDescent="0.15">
      <c r="A500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2017-12-28T10:21:44Z</dcterms:modified>
</cp:coreProperties>
</file>