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76" i="20" l="1"/>
  <c r="T376" i="20"/>
  <c r="U376" i="20"/>
  <c r="V376" i="20"/>
  <c r="W376" i="20" s="1"/>
  <c r="X376" i="20"/>
  <c r="Z376" i="20"/>
  <c r="AA376" i="20"/>
  <c r="AB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AT376" i="20"/>
  <c r="AU376" i="20"/>
  <c r="AV376" i="20"/>
  <c r="AW376" i="20"/>
  <c r="AX376" i="20"/>
  <c r="AY376" i="20"/>
  <c r="AZ376" i="20"/>
  <c r="BA376" i="20"/>
  <c r="BB376" i="20"/>
  <c r="BC376" i="20"/>
  <c r="BD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M470" i="12"/>
  <c r="I469" i="12"/>
  <c r="C470" i="12"/>
  <c r="D470" i="12"/>
  <c r="G470" i="12" s="1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C463" i="6"/>
  <c r="D463" i="6"/>
  <c r="L464" i="5"/>
  <c r="D464" i="5" s="1"/>
  <c r="M464" i="5"/>
  <c r="I463" i="5"/>
  <c r="C464" i="5"/>
  <c r="AC376" i="20" l="1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D375" i="20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C462" i="6"/>
  <c r="L463" i="5"/>
  <c r="M463" i="5"/>
  <c r="C463" i="5"/>
  <c r="B328" i="25" l="1"/>
  <c r="B329" i="25"/>
  <c r="B330" i="25"/>
  <c r="B331" i="25"/>
  <c r="B380" i="20" l="1"/>
  <c r="B379" i="20"/>
  <c r="B378" i="20"/>
  <c r="B377" i="20"/>
  <c r="B376" i="20"/>
  <c r="D470" i="10"/>
  <c r="I469" i="10"/>
  <c r="D469" i="9"/>
  <c r="I468" i="9"/>
  <c r="D469" i="11"/>
  <c r="I468" i="11"/>
  <c r="D469" i="12"/>
  <c r="G469" i="12" s="1"/>
  <c r="I468" i="12"/>
  <c r="D463" i="8"/>
  <c r="D463" i="7"/>
  <c r="D462" i="6"/>
  <c r="D463" i="5"/>
  <c r="S375" i="20"/>
  <c r="T375" i="20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AT375" i="20"/>
  <c r="AU375" i="20"/>
  <c r="AW375" i="20"/>
  <c r="AY375" i="20"/>
  <c r="AZ375" i="20"/>
  <c r="BA375" i="20"/>
  <c r="BB375" i="20"/>
  <c r="BC375" i="20"/>
  <c r="I462" i="5"/>
  <c r="E470" i="10" l="1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AB375" i="20"/>
  <c r="X375" i="20"/>
  <c r="BD374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C461" i="6"/>
  <c r="L462" i="5"/>
  <c r="M462" i="5"/>
  <c r="C462" i="5"/>
  <c r="D469" i="10"/>
  <c r="D468" i="9"/>
  <c r="D468" i="11"/>
  <c r="D468" i="12"/>
  <c r="G468" i="12" s="1"/>
  <c r="D462" i="8"/>
  <c r="D462" i="7"/>
  <c r="D461" i="6"/>
  <c r="E461" i="6" s="1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4" i="20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AT374" i="20"/>
  <c r="AU374" i="20"/>
  <c r="AW374" i="20"/>
  <c r="AY374" i="20"/>
  <c r="AZ374" i="20"/>
  <c r="BA374" i="20"/>
  <c r="BB374" i="20"/>
  <c r="BC374" i="20"/>
  <c r="I461" i="5"/>
  <c r="AE374" i="20" l="1"/>
  <c r="AC374" i="20"/>
  <c r="W374" i="20"/>
  <c r="AX374" i="20"/>
  <c r="AD374" i="20"/>
  <c r="Z374" i="20"/>
  <c r="AV374" i="20"/>
  <c r="AB374" i="20"/>
  <c r="X374" i="20"/>
  <c r="S373" i="20"/>
  <c r="T373" i="20"/>
  <c r="U373" i="20"/>
  <c r="W373" i="20" s="1"/>
  <c r="V373" i="20"/>
  <c r="AE373" i="20" s="1"/>
  <c r="Z373" i="20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AT373" i="20"/>
  <c r="AU373" i="20"/>
  <c r="AW373" i="20"/>
  <c r="AX373" i="20"/>
  <c r="AY373" i="20"/>
  <c r="AZ373" i="20"/>
  <c r="BA373" i="20"/>
  <c r="BB373" i="20"/>
  <c r="BC373" i="20"/>
  <c r="BD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M467" i="12"/>
  <c r="I466" i="12"/>
  <c r="C467" i="12"/>
  <c r="D467" i="12"/>
  <c r="G467" i="12" s="1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D460" i="6" s="1"/>
  <c r="M460" i="6"/>
  <c r="I460" i="6"/>
  <c r="C460" i="6"/>
  <c r="L461" i="5"/>
  <c r="M461" i="5"/>
  <c r="I460" i="5"/>
  <c r="C461" i="5"/>
  <c r="D461" i="5"/>
  <c r="E461" i="5" s="1"/>
  <c r="AC373" i="20" l="1"/>
  <c r="Y373" i="20"/>
  <c r="AV373" i="20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2" i="20"/>
  <c r="U372" i="20"/>
  <c r="W372" i="20" s="1"/>
  <c r="V372" i="20"/>
  <c r="Y372" i="20"/>
  <c r="AA372" i="20"/>
  <c r="AC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AT372" i="20"/>
  <c r="AU372" i="20"/>
  <c r="AW372" i="20"/>
  <c r="AY372" i="20"/>
  <c r="AZ372" i="20"/>
  <c r="BA372" i="20"/>
  <c r="BB372" i="20"/>
  <c r="BC372" i="20"/>
  <c r="BD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M466" i="12"/>
  <c r="I465" i="12"/>
  <c r="C466" i="12"/>
  <c r="D466" i="12"/>
  <c r="G466" i="12" s="1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C459" i="6"/>
  <c r="D459" i="6"/>
  <c r="H459" i="6" s="1"/>
  <c r="L460" i="5"/>
  <c r="M460" i="5"/>
  <c r="C460" i="5"/>
  <c r="D460" i="5"/>
  <c r="H460" i="5" s="1"/>
  <c r="AX372" i="20" l="1"/>
  <c r="AD372" i="20"/>
  <c r="Z372" i="20"/>
  <c r="AV372" i="20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1" i="20"/>
  <c r="U371" i="20"/>
  <c r="V371" i="20"/>
  <c r="W371" i="20" s="1"/>
  <c r="X371" i="20"/>
  <c r="Z371" i="20"/>
  <c r="AA371" i="20"/>
  <c r="AB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AT371" i="20"/>
  <c r="AU371" i="20"/>
  <c r="AV371" i="20"/>
  <c r="AW371" i="20"/>
  <c r="AX371" i="20"/>
  <c r="AY371" i="20"/>
  <c r="AZ371" i="20"/>
  <c r="BA371" i="20"/>
  <c r="BB371" i="20"/>
  <c r="BC371" i="20"/>
  <c r="BD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M465" i="12"/>
  <c r="I464" i="12"/>
  <c r="C465" i="12"/>
  <c r="D465" i="12"/>
  <c r="G465" i="12" s="1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C458" i="6"/>
  <c r="D458" i="6"/>
  <c r="E458" i="6" s="1"/>
  <c r="L459" i="5"/>
  <c r="M459" i="5"/>
  <c r="I459" i="5"/>
  <c r="C459" i="5"/>
  <c r="D459" i="5"/>
  <c r="E459" i="5" s="1"/>
  <c r="AC371" i="20" l="1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D370" i="20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C457" i="6"/>
  <c r="L458" i="5"/>
  <c r="M458" i="5"/>
  <c r="I458" i="5"/>
  <c r="C458" i="5"/>
  <c r="H463" i="9" l="1"/>
  <c r="H462" i="9"/>
  <c r="H461" i="9"/>
  <c r="H460" i="9"/>
  <c r="H459" i="9"/>
  <c r="B375" i="20"/>
  <c r="B374" i="20"/>
  <c r="B373" i="20"/>
  <c r="B372" i="20"/>
  <c r="B371" i="20"/>
  <c r="S370" i="20"/>
  <c r="T370" i="20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AT370" i="20"/>
  <c r="AU370" i="20"/>
  <c r="AW370" i="20"/>
  <c r="AY370" i="20"/>
  <c r="AZ370" i="20"/>
  <c r="BA370" i="20"/>
  <c r="BB370" i="20"/>
  <c r="BC370" i="20"/>
  <c r="D465" i="10"/>
  <c r="I464" i="10"/>
  <c r="D464" i="9"/>
  <c r="I463" i="9"/>
  <c r="D464" i="11"/>
  <c r="I463" i="11"/>
  <c r="D464" i="12"/>
  <c r="G464" i="12" s="1"/>
  <c r="I463" i="12"/>
  <c r="D458" i="8"/>
  <c r="D458" i="7"/>
  <c r="D457" i="6"/>
  <c r="D458" i="5"/>
  <c r="I457" i="5"/>
  <c r="AE370" i="20" l="1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AB370" i="20"/>
  <c r="X370" i="20"/>
  <c r="S369" i="20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<sst xmlns="http://schemas.openxmlformats.org/spreadsheetml/2006/main" count="688" uniqueCount="592">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</sst>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D17" sqref="D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43059</v>
      </c>
    </row>
    <row r="2" spans="1:16" x14ac:dyDescent="0.15">
      <c r="A2" s="39" t="s">
        <v>559</v>
      </c>
      <c r="B2" s="39">
        <v>6.6423449999999997</v>
      </c>
      <c r="C2" s="90">
        <v>43059</v>
      </c>
      <c r="D2" s="39">
        <v>13</v>
      </c>
    </row>
    <row r="3" spans="1:16" x14ac:dyDescent="0.15">
      <c r="A3" s="39" t="s">
        <v>560</v>
      </c>
      <c r="B3" s="39">
        <v>6.6376949999999999</v>
      </c>
      <c r="C3" s="90">
        <v>43059</v>
      </c>
      <c r="D3" s="39">
        <v>16</v>
      </c>
      <c r="J3" s="83"/>
      <c r="K3" s="84"/>
      <c r="L3" s="85"/>
    </row>
    <row r="4" spans="1:16" x14ac:dyDescent="0.15">
      <c r="A4" s="39" t="s">
        <v>561</v>
      </c>
      <c r="B4" s="39">
        <v>6.6470450000000003</v>
      </c>
      <c r="C4" s="90">
        <v>43060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4143.83</v>
      </c>
      <c r="C5" s="39">
        <v>4120.8500000000004</v>
      </c>
      <c r="D5" s="93">
        <v>5.5999999999999999E-3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3392.4</v>
      </c>
      <c r="C6" s="39">
        <v>3382.91</v>
      </c>
      <c r="D6" s="93">
        <v>2.8E-3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1859.75</v>
      </c>
      <c r="C7" s="39">
        <v>1833.9</v>
      </c>
      <c r="D7" s="93">
        <v>1.41E-2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11437.55</v>
      </c>
      <c r="C8" s="39">
        <v>11292.93</v>
      </c>
      <c r="D8" s="93">
        <v>1.2800000000000001E-2</v>
      </c>
      <c r="J8" s="75"/>
      <c r="K8" s="76"/>
      <c r="L8" s="77"/>
      <c r="M8" s="78"/>
    </row>
    <row r="9" spans="1:16" x14ac:dyDescent="0.15">
      <c r="A9" s="39" t="s">
        <v>525</v>
      </c>
      <c r="B9" s="39">
        <v>6433.17</v>
      </c>
      <c r="C9" s="39">
        <v>6361.94</v>
      </c>
      <c r="D9" s="93">
        <v>1.12E-2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2941.15</v>
      </c>
      <c r="C10" s="39">
        <v>2938.8</v>
      </c>
      <c r="D10" s="93">
        <v>8.0000000000000004E-4</v>
      </c>
    </row>
    <row r="11" spans="1:16" x14ac:dyDescent="0.15">
      <c r="A11" s="39" t="s">
        <v>527</v>
      </c>
      <c r="B11" s="39">
        <v>15.36</v>
      </c>
      <c r="C11" s="39">
        <v>15.46</v>
      </c>
      <c r="D11" s="90">
        <v>43056</v>
      </c>
    </row>
    <row r="12" spans="1:16" x14ac:dyDescent="0.15">
      <c r="A12" s="39" t="s">
        <v>528</v>
      </c>
      <c r="B12" s="39">
        <v>15.86</v>
      </c>
      <c r="C12" s="39">
        <v>15.9116</v>
      </c>
      <c r="D12" s="90">
        <v>43059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7.97</v>
      </c>
      <c r="C13" s="39">
        <v>8.0020000000000007</v>
      </c>
      <c r="D13" s="90">
        <v>43059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49.7</v>
      </c>
      <c r="C14" s="39">
        <v>49.786000000000001</v>
      </c>
      <c r="D14" s="90">
        <v>43059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46.97</v>
      </c>
      <c r="C15" s="39">
        <v>46.66</v>
      </c>
      <c r="D15" s="90">
        <v>43056</v>
      </c>
    </row>
    <row r="16" spans="1:16" x14ac:dyDescent="0.15">
      <c r="A16" s="39" t="s">
        <v>532</v>
      </c>
      <c r="B16" s="39">
        <v>35.96</v>
      </c>
      <c r="C16" s="39">
        <v>35.415799999999997</v>
      </c>
      <c r="D16" s="90">
        <v>43056</v>
      </c>
    </row>
    <row r="17" spans="1:16" x14ac:dyDescent="0.15">
      <c r="A17" s="39" t="s">
        <v>533</v>
      </c>
      <c r="B17" s="39">
        <v>31.59</v>
      </c>
      <c r="C17" s="39">
        <v>31.385999999999999</v>
      </c>
      <c r="D17" s="90">
        <v>43056</v>
      </c>
    </row>
    <row r="18" spans="1:16" x14ac:dyDescent="0.15">
      <c r="A18" s="39" t="s">
        <v>534</v>
      </c>
      <c r="B18" s="39">
        <v>35.205300000000001</v>
      </c>
      <c r="C18" s="39">
        <v>34.908799999999999</v>
      </c>
      <c r="D18" s="90">
        <v>43056</v>
      </c>
    </row>
    <row r="19" spans="1:16" x14ac:dyDescent="0.15">
      <c r="A19" s="39" t="s">
        <v>535</v>
      </c>
      <c r="B19" s="39">
        <v>13496.05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20569.150000000001</v>
      </c>
      <c r="C20" s="90"/>
      <c r="D20" s="91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6.6271000000000004</v>
      </c>
      <c r="C21" s="90">
        <v>43059</v>
      </c>
      <c r="D21" s="91">
        <v>0.63223379629629628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3361.35</v>
      </c>
      <c r="B23" s="39">
        <v>3358.77</v>
      </c>
      <c r="C23" s="39">
        <v>3358.47</v>
      </c>
      <c r="D23" s="39">
        <v>3340.2</v>
      </c>
      <c r="E23" s="39">
        <v>3354.33</v>
      </c>
      <c r="F23" s="39">
        <v>3364.21</v>
      </c>
      <c r="G23" s="39">
        <v>3337.11</v>
      </c>
      <c r="H23" s="39">
        <v>934</v>
      </c>
      <c r="I23" s="39">
        <v>1030</v>
      </c>
      <c r="J23" s="39">
        <v>3355.58</v>
      </c>
      <c r="K23" s="39">
        <v>3353.81</v>
      </c>
      <c r="L23" s="39">
        <v>3392.39</v>
      </c>
      <c r="M23" s="39">
        <v>3393.03</v>
      </c>
      <c r="N23" s="39">
        <v>3347.79</v>
      </c>
      <c r="O23" s="39">
        <v>1459</v>
      </c>
      <c r="P23" s="39">
        <v>1332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80"/>
  <sheetViews>
    <sheetView zoomScale="115" zoomScaleNormal="115" workbookViewId="0">
      <pane xSplit="2" ySplit="6" topLeftCell="AP356" activePane="bottomRight" state="frozen"/>
      <selection pane="topRight" activeCell="C1" sqref="C1"/>
      <selection pane="bottomLeft" activeCell="A3" sqref="A3"/>
      <selection pane="bottomRight" activeCell="AS375" sqref="AS37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76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 x14ac:dyDescent="0.15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0">
        <v>42986</v>
      </c>
      <c r="B330" s="41">
        <f t="shared" ref="B330:B38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 x14ac:dyDescent="0.15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 x14ac:dyDescent="0.15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 x14ac:dyDescent="0.15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 x14ac:dyDescent="0.15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 x14ac:dyDescent="0.15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 x14ac:dyDescent="0.15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 x14ac:dyDescent="0.15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521</v>
      </c>
    </row>
    <row r="360" spans="1:58" x14ac:dyDescent="0.15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 x14ac:dyDescent="0.15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 x14ac:dyDescent="0.15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 x14ac:dyDescent="0.15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 x14ac:dyDescent="0.15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 x14ac:dyDescent="0.15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 x14ac:dyDescent="0.15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569</v>
      </c>
    </row>
    <row r="369" spans="1:57" x14ac:dyDescent="0.15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:BD370" si="5633">IF(AR368&lt;0,1,0)</f>
        <v>1</v>
      </c>
      <c r="BE369" s="92"/>
    </row>
    <row r="370" spans="1:57" x14ac:dyDescent="0.15">
      <c r="A370" s="90">
        <v>43049</v>
      </c>
      <c r="B370" s="41">
        <f t="shared" si="4153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95"/>
        <v>3392.0719999999992</v>
      </c>
      <c r="T370" s="92" t="str">
        <f t="shared" ref="T370" si="5634">IF(AVERAGE(N369)&lt;S369,"熊",IF(AVERAGE(N369)&gt;S369,"牛",""))</f>
        <v>牛</v>
      </c>
      <c r="U370" s="92">
        <f t="shared" ref="U370" si="5635">MAX(H370,O370)</f>
        <v>3438.51</v>
      </c>
      <c r="V370" s="92">
        <f t="shared" ref="V370" si="5636">MIN(I370,P370)</f>
        <v>3414.32</v>
      </c>
      <c r="W370" s="40">
        <f t="shared" ref="W370" si="5637">LN(U370/V370)</f>
        <v>7.0598863456621166E-3</v>
      </c>
      <c r="X370" s="92">
        <f t="shared" ref="X370" si="5638">IF(U370=H370,J370,Q370)</f>
        <v>1444</v>
      </c>
      <c r="Y370" s="92">
        <f t="shared" ref="Y370" si="5639">IF(V370=I370,K370,R370)</f>
        <v>949</v>
      </c>
      <c r="Z370" s="93">
        <f t="shared" ref="Z370" si="5640">(U370-V370)/(C370)</f>
        <v>7.0665287831782305E-3</v>
      </c>
      <c r="AA370" s="93">
        <f t="shared" ref="AA370" si="5641">LN(C370/N369)</f>
        <v>-1.3457950321747575E-3</v>
      </c>
      <c r="AB370" s="93">
        <f t="shared" ref="AB370" si="5642">LN(N370/U370)</f>
        <v>-1.6998540006884248E-3</v>
      </c>
      <c r="AC370" s="93">
        <f t="shared" ref="AC370" si="5643">LN(N370/V370)</f>
        <v>5.3600323449738158E-3</v>
      </c>
      <c r="AD370" s="93">
        <f t="shared" ref="AD370" si="5644">LN(U370/C370)</f>
        <v>4.4682944015588897E-3</v>
      </c>
      <c r="AE370" s="93">
        <f t="shared" ref="AE370" si="5645">LN(V370/C370)</f>
        <v>-2.5915919441033912E-3</v>
      </c>
      <c r="AF370" s="93">
        <f t="shared" ref="AF370" si="5646">LN(N370/C370)</f>
        <v>2.7684404008703144E-3</v>
      </c>
      <c r="AG370" s="93">
        <f t="shared" ref="AG370" si="5647">LN(N370/N369)</f>
        <v>1.4226453686955224E-3</v>
      </c>
      <c r="AH370" s="93">
        <f t="shared" ref="AH370" si="5648">LN(D370/C370)</f>
        <v>-5.1135127878214218E-4</v>
      </c>
      <c r="AI370" s="93">
        <f t="shared" ref="AI370" si="5649">LN(E370/C370)</f>
        <v>4.5561280709645069E-4</v>
      </c>
      <c r="AJ370" s="93">
        <f t="shared" ref="AJ370" si="5650">LN(F370/C370)</f>
        <v>-1.5483878537993657E-4</v>
      </c>
      <c r="AK370" s="93">
        <f t="shared" ref="AK370" si="5651">+LN(G370/C370)</f>
        <v>7.9426730100841305E-4</v>
      </c>
      <c r="AL370" s="93">
        <f t="shared" ref="AL370" si="5652">LN(H370/I370)</f>
        <v>3.7243990909822727E-3</v>
      </c>
      <c r="AM370" s="93">
        <f t="shared" ref="AM370" si="5653">LN(O370/P370)</f>
        <v>3.5601948803635594E-3</v>
      </c>
      <c r="AN370" s="93">
        <f t="shared" ref="AN370" si="5654">LN(L370/G370)</f>
        <v>5.6027968759326759E-4</v>
      </c>
      <c r="AO370" s="40">
        <f t="shared" ref="AO370" si="5655">(C370-I370)/(H370-I370)</f>
        <v>0.69544740973311026</v>
      </c>
      <c r="AP370" s="40">
        <f t="shared" ref="AP370" si="5656">(N369-I370)/(H370-I370)</f>
        <v>1.0572998430141312</v>
      </c>
      <c r="AQ370" s="93">
        <f t="shared" ref="AQ370" si="5657">LN(M370/L370)</f>
        <v>6.9699318805989353E-4</v>
      </c>
      <c r="AR370" s="93">
        <f t="shared" ref="AR370" si="5658">LN(N370/L370)</f>
        <v>1.4138934122686147E-3</v>
      </c>
      <c r="AS370" s="93">
        <f t="shared" ref="AS370" si="5659">LN(N370/C370)</f>
        <v>2.7684404008703144E-3</v>
      </c>
      <c r="AT370" s="28">
        <f t="shared" ref="AT370" si="5660">+(G370-I370)/(H370-I370)</f>
        <v>0.90894819466249022</v>
      </c>
      <c r="AU370" s="28">
        <f t="shared" ref="AU370" si="5661">+(N370-P370)/(O370-P370)</f>
        <v>0.52209492635024357</v>
      </c>
      <c r="AV370" s="40">
        <f t="shared" ref="AV370" si="5662">+(N370-V370)/(U370-V370)</f>
        <v>0.75857792476229302</v>
      </c>
      <c r="AW370" s="93">
        <f t="shared" ref="AW370" si="5663">LN(N370/C370)</f>
        <v>2.7684404008703144E-3</v>
      </c>
      <c r="AX370" s="28">
        <f t="shared" ref="AX370" si="5664">(N370-L370)/(U370-V370)</f>
        <v>0.20049607275733353</v>
      </c>
      <c r="AY370" s="93">
        <f t="shared" ref="AY370" si="5665">LN(G370/I370)</f>
        <v>3.3858592451118095E-3</v>
      </c>
      <c r="AZ370" s="93">
        <f t="shared" ref="AZ370" si="5666">LN(N370/P370)</f>
        <v>1.8603408796750696E-3</v>
      </c>
      <c r="BA370" s="93">
        <f t="shared" ref="BA370" si="5667">AV369</f>
        <v>0.965743073047867</v>
      </c>
      <c r="BB370" s="93">
        <f t="shared" ref="BB370" si="5668">AR369</f>
        <v>3.208371393123115E-3</v>
      </c>
      <c r="BC370" s="93">
        <f t="shared" ref="BC370" si="5669">AS369</f>
        <v>5.0069857150247064E-3</v>
      </c>
      <c r="BD370" s="39">
        <f t="shared" si="5633"/>
        <v>0</v>
      </c>
      <c r="BE370" t="s">
        <v>575</v>
      </c>
    </row>
    <row r="371" spans="1:57" x14ac:dyDescent="0.15">
      <c r="A371" s="90">
        <v>43052</v>
      </c>
      <c r="B371" s="41">
        <f t="shared" si="4153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95"/>
        <v>3394.1794999999997</v>
      </c>
      <c r="T371" s="92" t="str">
        <f t="shared" ref="T371" si="5670">IF(AVERAGE(N370)&lt;S370,"熊",IF(AVERAGE(N370)&gt;S370,"牛",""))</f>
        <v>牛</v>
      </c>
      <c r="U371" s="92">
        <f t="shared" ref="U371" si="5671">MAX(H371,O371)</f>
        <v>3449.16</v>
      </c>
      <c r="V371" s="92">
        <f t="shared" ref="V371" si="5672">MIN(I371,P371)</f>
        <v>3435.18</v>
      </c>
      <c r="W371" s="40">
        <f t="shared" ref="W371" si="5673">LN(U371/V371)</f>
        <v>4.0613970886410108E-3</v>
      </c>
      <c r="X371" s="92">
        <f t="shared" ref="X371" si="5674">IF(U371=H371,J371,Q371)</f>
        <v>1001</v>
      </c>
      <c r="Y371" s="92">
        <f t="shared" ref="Y371" si="5675">IF(V371=I371,K371,R371)</f>
        <v>930</v>
      </c>
      <c r="Z371" s="93">
        <f t="shared" ref="Z371" si="5676">(U371-V371)/(C371)</f>
        <v>4.0696557385639237E-3</v>
      </c>
      <c r="AA371" s="93">
        <f t="shared" ref="AA371" si="5677">LN(C371/N370)</f>
        <v>7.3094203040316517E-4</v>
      </c>
      <c r="AB371" s="93">
        <f t="shared" ref="AB371" si="5678">LN(N371/U371)</f>
        <v>-3.8567549510323476E-4</v>
      </c>
      <c r="AC371" s="93">
        <f t="shared" ref="AC371" si="5679">LN(N371/V371)</f>
        <v>3.6757215935376954E-3</v>
      </c>
      <c r="AD371" s="93">
        <f t="shared" ref="AD371" si="5680">LN(U371/C371)</f>
        <v>4.0613970886410108E-3</v>
      </c>
      <c r="AE371" s="93">
        <f t="shared" ref="AE371" si="5681">LN(V371/C371)</f>
        <v>0</v>
      </c>
      <c r="AF371" s="93">
        <f t="shared" ref="AF371" si="5682">LN(N371/C371)</f>
        <v>3.6757215935376954E-3</v>
      </c>
      <c r="AG371" s="93">
        <f t="shared" ref="AG371" si="5683">LN(N371/N370)</f>
        <v>4.4066636239410636E-3</v>
      </c>
      <c r="AH371" s="93">
        <f t="shared" ref="AH371" si="5684">LN(D371/C371)</f>
        <v>1.4835373736087397E-3</v>
      </c>
      <c r="AI371" s="93">
        <f t="shared" ref="AI371" si="5685">LN(E371/C371)</f>
        <v>2.9213396141835692E-3</v>
      </c>
      <c r="AJ371" s="93">
        <f t="shared" ref="AJ371" si="5686">LN(F371/C371)</f>
        <v>2.6252342681896464E-3</v>
      </c>
      <c r="AK371" s="93">
        <f t="shared" ref="AK371" si="5687">+LN(G371/C371)</f>
        <v>2.0995764941389955E-3</v>
      </c>
      <c r="AL371" s="93">
        <f t="shared" ref="AL371" si="5688">LN(H371/I371)</f>
        <v>4.0613970886410108E-3</v>
      </c>
      <c r="AM371" s="93">
        <f t="shared" ref="AM371" si="5689">LN(O371/P371)</f>
        <v>2.0928434451052708E-3</v>
      </c>
      <c r="AN371" s="93">
        <f t="shared" ref="AN371" si="5690">LN(L371/G371)</f>
        <v>5.4888489171166775E-4</v>
      </c>
      <c r="AO371" s="40">
        <f t="shared" ref="AO371" si="5691">(C371-I371)/(H371-I371)</f>
        <v>0</v>
      </c>
      <c r="AP371" s="40">
        <f t="shared" ref="AP371" si="5692">(N370-I371)/(H371-I371)</f>
        <v>-0.17954220314733621</v>
      </c>
      <c r="AQ371" s="93">
        <f t="shared" ref="AQ371" si="5693">LN(M371/L371)</f>
        <v>-5.8068805744199687E-5</v>
      </c>
      <c r="AR371" s="93">
        <f t="shared" ref="AR371" si="5694">LN(N371/L371)</f>
        <v>1.0272602076872959E-3</v>
      </c>
      <c r="AS371" s="93">
        <f t="shared" ref="AS371" si="5695">LN(N371/C371)</f>
        <v>3.6757215935376954E-3</v>
      </c>
      <c r="AT371" s="28">
        <f t="shared" ref="AT371" si="5696">+(G371-I371)/(H371-I371)</f>
        <v>0.51645207439200613</v>
      </c>
      <c r="AU371" s="28">
        <f t="shared" ref="AU371" si="5697">+(N371-P371)/(O371-P371)</f>
        <v>0.88210818307907013</v>
      </c>
      <c r="AV371" s="40">
        <f t="shared" ref="AV371" si="5698">+(N371-V371)/(U371-V371)</f>
        <v>0.90486409155937586</v>
      </c>
      <c r="AW371" s="93">
        <f t="shared" ref="AW371" si="5699">LN(N371/C371)</f>
        <v>3.6757215935376954E-3</v>
      </c>
      <c r="AX371" s="28">
        <f t="shared" ref="AX371" si="5700">(N371-L371)/(U371-V371)</f>
        <v>0.25321888412016874</v>
      </c>
      <c r="AY371" s="93">
        <f t="shared" ref="AY371" si="5701">LN(G371/I371)</f>
        <v>2.0995764941389955E-3</v>
      </c>
      <c r="AZ371" s="93">
        <f t="shared" ref="AZ371" si="5702">LN(N371/P371)</f>
        <v>1.8463419525230191E-3</v>
      </c>
      <c r="BA371" s="93">
        <f t="shared" ref="BA371" si="5703">AV370</f>
        <v>0.75857792476229302</v>
      </c>
      <c r="BB371" s="93">
        <f t="shared" ref="BB371" si="5704">AR370</f>
        <v>1.4138934122686147E-3</v>
      </c>
      <c r="BC371" s="93">
        <f t="shared" ref="BC371" si="5705">AS370</f>
        <v>2.7684404008703144E-3</v>
      </c>
      <c r="BD371" s="39">
        <f t="shared" ref="BD371" si="5706">IF(AR370&lt;0,1,0)</f>
        <v>0</v>
      </c>
    </row>
    <row r="372" spans="1:57" x14ac:dyDescent="0.15">
      <c r="A372" s="90">
        <v>43053</v>
      </c>
      <c r="B372" s="41">
        <f t="shared" si="4153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95"/>
        <v>3397.6475</v>
      </c>
      <c r="T372" s="92" t="str">
        <f t="shared" ref="T372" si="5707">IF(AVERAGE(N371)&lt;S371,"熊",IF(AVERAGE(N371)&gt;S371,"牛",""))</f>
        <v>牛</v>
      </c>
      <c r="U372" s="92">
        <f t="shared" ref="U372" si="5708">MAX(H372,O372)</f>
        <v>3450.33</v>
      </c>
      <c r="V372" s="92">
        <f t="shared" ref="V372" si="5709">MIN(I372,P372)</f>
        <v>3419.79</v>
      </c>
      <c r="W372" s="40">
        <f t="shared" ref="W372" si="5710">LN(U372/V372)</f>
        <v>8.8907329623347346E-3</v>
      </c>
      <c r="X372" s="92">
        <f t="shared" ref="X372" si="5711">IF(U372=H372,J372,Q372)</f>
        <v>939</v>
      </c>
      <c r="Y372" s="92">
        <f t="shared" ref="Y372" si="5712">IF(V372=I372,K372,R372)</f>
        <v>1414</v>
      </c>
      <c r="Z372" s="93">
        <f t="shared" ref="Z372" si="5713">(U372-V372)/(C372)</f>
        <v>8.8610606579351946E-3</v>
      </c>
      <c r="AA372" s="93">
        <f t="shared" ref="AA372" si="5714">LN(C372/N371)</f>
        <v>-3.742183883528296E-4</v>
      </c>
      <c r="AB372" s="93">
        <f t="shared" ref="AB372" si="5715">LN(N372/U372)</f>
        <v>-6.0437372457830983E-3</v>
      </c>
      <c r="AC372" s="93">
        <f t="shared" ref="AC372" si="5716">LN(N372/V372)</f>
        <v>2.8469957165516671E-3</v>
      </c>
      <c r="AD372" s="93">
        <f t="shared" ref="AD372" si="5717">LN(U372/C372)</f>
        <v>1.0990493895051264E-3</v>
      </c>
      <c r="AE372" s="93">
        <f t="shared" ref="AE372" si="5718">LN(V372/C372)</f>
        <v>-7.7916835728296151E-3</v>
      </c>
      <c r="AF372" s="93">
        <f t="shared" ref="AF372" si="5719">LN(N372/C372)</f>
        <v>-4.9446878562780577E-3</v>
      </c>
      <c r="AG372" s="93">
        <f t="shared" ref="AG372" si="5720">LN(N372/N371)</f>
        <v>-5.3189062446308824E-3</v>
      </c>
      <c r="AH372" s="93">
        <f t="shared" ref="AH372" si="5721">LN(D372/C372)</f>
        <v>-8.272583535047901E-4</v>
      </c>
      <c r="AI372" s="93">
        <f t="shared" ref="AI372" si="5722">LN(E372/C372)</f>
        <v>-2.3794807620992301E-4</v>
      </c>
      <c r="AJ372" s="93">
        <f t="shared" ref="AJ372" si="5723">LN(F372/C372)</f>
        <v>7.1930346684798217E-4</v>
      </c>
      <c r="AK372" s="93">
        <f t="shared" ref="AK372" si="5724">+LN(G372/C372)</f>
        <v>-4.3587751055337801E-3</v>
      </c>
      <c r="AL372" s="93">
        <f t="shared" ref="AL372" si="5725">LN(H372/I372)</f>
        <v>6.14288082034007E-3</v>
      </c>
      <c r="AM372" s="93">
        <f t="shared" ref="AM372" si="5726">LN(O372/P372)</f>
        <v>7.0544408850150495E-3</v>
      </c>
      <c r="AN372" s="93">
        <f t="shared" ref="AN372" si="5727">LN(L372/G372)</f>
        <v>6.5255328344610301E-4</v>
      </c>
      <c r="AO372" s="40">
        <f t="shared" ref="AO372" si="5728">(C372-I372)/(H372-I372)</f>
        <v>0.82063416942735712</v>
      </c>
      <c r="AP372" s="40">
        <f t="shared" ref="AP372" si="5729">(N371-I372)/(H372-I372)</f>
        <v>0.88168480832939011</v>
      </c>
      <c r="AQ372" s="93">
        <f t="shared" ref="AQ372" si="5730">LN(M372/L372)</f>
        <v>7.3652390263632798E-4</v>
      </c>
      <c r="AR372" s="93">
        <f t="shared" ref="AR372" si="5731">LN(N372/L372)</f>
        <v>-1.2384660341904362E-3</v>
      </c>
      <c r="AS372" s="93">
        <f t="shared" ref="AS372" si="5732">LN(N372/C372)</f>
        <v>-4.9446878562780577E-3</v>
      </c>
      <c r="AT372" s="28">
        <f t="shared" ref="AT372" si="5733">+(G372-I372)/(H372-I372)</f>
        <v>0.11121628017039052</v>
      </c>
      <c r="AU372" s="28">
        <f t="shared" ref="AU372" si="5734">+(N372-P372)/(O372-P372)</f>
        <v>0.4027261462205694</v>
      </c>
      <c r="AV372" s="40">
        <f t="shared" ref="AV372" si="5735">+(N372-V372)/(U372-V372)</f>
        <v>0.31925343811394929</v>
      </c>
      <c r="AW372" s="93">
        <f t="shared" ref="AW372" si="5736">LN(N372/C372)</f>
        <v>-4.9446878562780577E-3</v>
      </c>
      <c r="AX372" s="28">
        <f t="shared" ref="AX372" si="5737">(N372-L372)/(U372-V372)</f>
        <v>-0.13916175507531123</v>
      </c>
      <c r="AY372" s="93">
        <f t="shared" ref="AY372" si="5738">LN(G372/I372)</f>
        <v>6.8505632530127568E-4</v>
      </c>
      <c r="AZ372" s="93">
        <f t="shared" ref="AZ372" si="5739">LN(N372/P372)</f>
        <v>2.8469957165516671E-3</v>
      </c>
      <c r="BA372" s="93">
        <f t="shared" ref="BA372" si="5740">AV371</f>
        <v>0.90486409155937586</v>
      </c>
      <c r="BB372" s="93">
        <f t="shared" ref="BB372" si="5741">AR371</f>
        <v>1.0272602076872959E-3</v>
      </c>
      <c r="BC372" s="93">
        <f t="shared" ref="BC372" si="5742">AS371</f>
        <v>3.6757215935376954E-3</v>
      </c>
      <c r="BD372" s="39">
        <f t="shared" ref="BD372" si="5743">IF(AR371&lt;0,1,0)</f>
        <v>0</v>
      </c>
    </row>
    <row r="373" spans="1:57" x14ac:dyDescent="0.15">
      <c r="A373" s="90">
        <v>43054</v>
      </c>
      <c r="B373" s="41">
        <f t="shared" si="4153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95"/>
        <v>3400.5225</v>
      </c>
      <c r="T373" s="92" t="str">
        <f t="shared" ref="T373" si="5744">IF(AVERAGE(N372)&lt;S372,"熊",IF(AVERAGE(N372)&gt;S372,"牛",""))</f>
        <v>牛</v>
      </c>
      <c r="U373" s="92">
        <f t="shared" ref="U373" si="5745">MAX(H373,O373)</f>
        <v>3423.75</v>
      </c>
      <c r="V373" s="92">
        <f t="shared" ref="V373" si="5746">MIN(I373,P373)</f>
        <v>3396.38</v>
      </c>
      <c r="W373" s="40">
        <f t="shared" ref="W373" si="5747">LN(U373/V373)</f>
        <v>8.02628305733398E-3</v>
      </c>
      <c r="X373" s="92">
        <f t="shared" ref="X373" si="5748">IF(U373=H373,J373,Q373)</f>
        <v>949</v>
      </c>
      <c r="Y373" s="92">
        <f t="shared" ref="Y373" si="5749">IF(V373=I373,K373,R373)</f>
        <v>1324</v>
      </c>
      <c r="Z373" s="93">
        <f t="shared" ref="Z373" si="5750">(U373-V373)/(C373)</f>
        <v>8.0118025531217031E-3</v>
      </c>
      <c r="AA373" s="93">
        <f t="shared" ref="AA373" si="5751">LN(C373/N372)</f>
        <v>-3.8943919503968763E-3</v>
      </c>
      <c r="AB373" s="93">
        <f t="shared" ref="AB373" si="5752">LN(N373/U373)</f>
        <v>-6.2201080380827013E-3</v>
      </c>
      <c r="AC373" s="93">
        <f t="shared" ref="AC373" si="5753">LN(N373/V373)</f>
        <v>1.8061750192511635E-3</v>
      </c>
      <c r="AD373" s="93">
        <f t="shared" ref="AD373" si="5754">LN(U373/C373)</f>
        <v>2.2046921485268382E-3</v>
      </c>
      <c r="AE373" s="93">
        <f t="shared" ref="AE373" si="5755">LN(V373/C373)</f>
        <v>-5.8215909088070077E-3</v>
      </c>
      <c r="AF373" s="93">
        <f t="shared" ref="AF373" si="5756">LN(N373/C373)</f>
        <v>-4.0154158895557941E-3</v>
      </c>
      <c r="AG373" s="93">
        <f t="shared" ref="AG373" si="5757">LN(N373/N372)</f>
        <v>-7.9098078399526262E-3</v>
      </c>
      <c r="AH373" s="93">
        <f t="shared" ref="AH373" si="5758">LN(D373/C373)</f>
        <v>-1.3298419623879261E-3</v>
      </c>
      <c r="AI373" s="93">
        <f t="shared" ref="AI373" si="5759">LN(E373/C373)</f>
        <v>-1.4637173763525847E-4</v>
      </c>
      <c r="AJ373" s="93">
        <f t="shared" ref="AJ373" si="5760">LN(F373/C373)</f>
        <v>-3.2204610807490237E-4</v>
      </c>
      <c r="AK373" s="93">
        <f t="shared" ref="AK373" si="5761">+LN(G373/C373)</f>
        <v>-3.3367376700823245E-3</v>
      </c>
      <c r="AL373" s="93">
        <f t="shared" ref="AL373" si="5762">LN(H373/I373)</f>
        <v>6.6963391191028456E-3</v>
      </c>
      <c r="AM373" s="93">
        <f t="shared" ref="AM373" si="5763">LN(O373/P373)</f>
        <v>4.4213996916524544E-3</v>
      </c>
      <c r="AN373" s="93">
        <f t="shared" ref="AN373" si="5764">LN(L373/G373)</f>
        <v>-2.2323723454775987E-4</v>
      </c>
      <c r="AO373" s="40">
        <f t="shared" ref="AO373" si="5765">(C373-I373)/(H373-I373)</f>
        <v>0.67002188183807465</v>
      </c>
      <c r="AP373" s="40">
        <f t="shared" ref="AP373" si="5766">(N372-I373)/(H373-I373)</f>
        <v>1.2533916849015312</v>
      </c>
      <c r="AQ373" s="93">
        <f t="shared" ref="AQ373" si="5767">LN(M373/L373)</f>
        <v>-1.0639987365795159E-3</v>
      </c>
      <c r="AR373" s="93">
        <f t="shared" ref="AR373" si="5768">LN(N373/L373)</f>
        <v>-4.5544098492572062E-4</v>
      </c>
      <c r="AS373" s="93">
        <f t="shared" ref="AS373" si="5769">LN(N373/C373)</f>
        <v>-4.0154158895557941E-3</v>
      </c>
      <c r="AT373" s="28">
        <f t="shared" ref="AT373" si="5770">+(G373-I373)/(H373-I373)</f>
        <v>0.17199124726476375</v>
      </c>
      <c r="AU373" s="28">
        <f t="shared" ref="AU373" si="5771">+(N373-P373)/(O373-P373)</f>
        <v>0.40797342192690922</v>
      </c>
      <c r="AV373" s="40">
        <f t="shared" ref="AV373" si="5772">+(N373-V373)/(U373-V373)</f>
        <v>0.224333211545484</v>
      </c>
      <c r="AW373" s="93">
        <f t="shared" ref="AW373" si="5773">LN(N373/C373)</f>
        <v>-4.0154158895557941E-3</v>
      </c>
      <c r="AX373" s="28">
        <f t="shared" ref="AX373" si="5774">(N373-L373)/(U373-V373)</f>
        <v>-5.6631348191457362E-2</v>
      </c>
      <c r="AY373" s="93">
        <f t="shared" ref="AY373" si="5775">LN(G373/I373)</f>
        <v>1.1549093004936176E-3</v>
      </c>
      <c r="AZ373" s="93">
        <f t="shared" ref="AZ373" si="5776">LN(N373/P373)</f>
        <v>1.8061750192511635E-3</v>
      </c>
      <c r="BA373" s="93">
        <f t="shared" ref="BA373" si="5777">AV372</f>
        <v>0.31925343811394929</v>
      </c>
      <c r="BB373" s="93">
        <f t="shared" ref="BB373" si="5778">AR372</f>
        <v>-1.2384660341904362E-3</v>
      </c>
      <c r="BC373" s="93">
        <f t="shared" ref="BC373" si="5779">AS372</f>
        <v>-4.9446878562780577E-3</v>
      </c>
      <c r="BD373" s="39">
        <f t="shared" ref="BD373:BD375" si="5780">IF(AR372&lt;0,1,0)</f>
        <v>1</v>
      </c>
      <c r="BE373" t="s">
        <v>585</v>
      </c>
    </row>
    <row r="374" spans="1:57" x14ac:dyDescent="0.15">
      <c r="A374" s="90">
        <v>43055</v>
      </c>
      <c r="B374" s="41">
        <f t="shared" si="4153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95"/>
        <v>3401.5589999999997</v>
      </c>
      <c r="T374" s="92" t="str">
        <f t="shared" ref="T374" si="5781">IF(AVERAGE(N373)&lt;S373,"熊",IF(AVERAGE(N373)&gt;S373,"牛",""))</f>
        <v>牛</v>
      </c>
      <c r="U374" s="92">
        <f t="shared" ref="U374" si="5782">MAX(H374,O374)</f>
        <v>3409.42</v>
      </c>
      <c r="V374" s="92">
        <f t="shared" ref="V374" si="5783">MIN(I374,P374)</f>
        <v>3390.69</v>
      </c>
      <c r="W374" s="40">
        <f t="shared" ref="W374" si="5784">LN(U374/V374)</f>
        <v>5.5087483483371533E-3</v>
      </c>
      <c r="X374" s="92">
        <f t="shared" ref="X374" si="5785">IF(U374=H374,J374,Q374)</f>
        <v>1408</v>
      </c>
      <c r="Y374" s="92">
        <f t="shared" ref="Y374" si="5786">IF(V374=I374,K374,R374)</f>
        <v>951</v>
      </c>
      <c r="Z374" s="93">
        <f t="shared" ref="Z374" si="5787">(U374-V374)/(C374)</f>
        <v>5.5198795233983413E-3</v>
      </c>
      <c r="AA374" s="93">
        <f t="shared" ref="AA374" si="5788">LN(C374/N373)</f>
        <v>-2.7458516805799246E-3</v>
      </c>
      <c r="AB374" s="93">
        <f t="shared" ref="AB374" si="5789">LN(N374/U374)</f>
        <v>-2.9873697986271814E-3</v>
      </c>
      <c r="AC374" s="93">
        <f t="shared" ref="AC374" si="5790">LN(N374/V374)</f>
        <v>2.5213785497099615E-3</v>
      </c>
      <c r="AD374" s="93">
        <f t="shared" ref="AD374" si="5791">LN(U374/C374)</f>
        <v>4.7717069757973098E-3</v>
      </c>
      <c r="AE374" s="93">
        <f t="shared" ref="AE374" si="5792">LN(V374/C374)</f>
        <v>-7.3704137253984231E-4</v>
      </c>
      <c r="AF374" s="93">
        <f t="shared" ref="AF374" si="5793">LN(N374/C374)</f>
        <v>1.7843371771701284E-3</v>
      </c>
      <c r="AG374" s="93">
        <f t="shared" ref="AG374" si="5794">LN(N374/N373)</f>
        <v>-9.615145034098055E-4</v>
      </c>
      <c r="AH374" s="93">
        <f t="shared" ref="AH374" si="5795">LN(D374/C374)</f>
        <v>1.4734310932401447E-4</v>
      </c>
      <c r="AI374" s="93">
        <f t="shared" ref="AI374" si="5796">LN(E374/C374)</f>
        <v>1.0015052871188445E-3</v>
      </c>
      <c r="AJ374" s="93">
        <f t="shared" ref="AJ374" si="5797">LN(F374/C374)</f>
        <v>1.7975568010045726E-4</v>
      </c>
      <c r="AK374" s="93">
        <f t="shared" ref="AK374" si="5798">+LN(G374/C374)</f>
        <v>1.7813953474403075E-3</v>
      </c>
      <c r="AL374" s="93">
        <f t="shared" ref="AL374" si="5799">LN(H374/I374)</f>
        <v>4.6959632236266728E-3</v>
      </c>
      <c r="AM374" s="93">
        <f t="shared" ref="AM374" si="5800">LN(O374/P374)</f>
        <v>5.3023220005248275E-3</v>
      </c>
      <c r="AN374" s="93">
        <f t="shared" ref="AN374" si="5801">LN(L374/G374)</f>
        <v>1.5884642231855329E-4</v>
      </c>
      <c r="AO374" s="40">
        <f t="shared" ref="AO374" si="5802">(C374-I374)/(H374-I374)</f>
        <v>0.15664160401002469</v>
      </c>
      <c r="AP374" s="40">
        <f t="shared" ref="AP374" si="5803">(N373-I374)/(H374-I374)</f>
        <v>0.74122807017543235</v>
      </c>
      <c r="AQ374" s="93">
        <f t="shared" ref="AQ374" si="5804">LN(M374/L374)</f>
        <v>-9.2401594469225274E-4</v>
      </c>
      <c r="AR374" s="93">
        <f t="shared" ref="AR374" si="5805">LN(N374/L374)</f>
        <v>-1.5590459258861406E-4</v>
      </c>
      <c r="AS374" s="93">
        <f t="shared" ref="AS374" si="5806">LN(N374/C374)</f>
        <v>1.7843371771701284E-3</v>
      </c>
      <c r="AT374" s="28">
        <f t="shared" ref="AT374" si="5807">+(G374-I374)/(H374-I374)</f>
        <v>0.53571428571426738</v>
      </c>
      <c r="AU374" s="28">
        <f t="shared" ref="AU374" si="5808">+(N374-P374)/(O374-P374)</f>
        <v>0.43594009983361287</v>
      </c>
      <c r="AV374" s="40">
        <f t="shared" ref="AV374" si="5809">+(N374-V374)/(U374-V374)</f>
        <v>0.45702082221035434</v>
      </c>
      <c r="AW374" s="93">
        <f t="shared" ref="AW374" si="5810">LN(N374/C374)</f>
        <v>1.7843371771701284E-3</v>
      </c>
      <c r="AX374" s="28">
        <f t="shared" ref="AX374" si="5811">(N374-L374)/(U374-V374)</f>
        <v>-2.8296849973315514E-2</v>
      </c>
      <c r="AY374" s="93">
        <f t="shared" ref="AY374" si="5812">LN(G374/I374)</f>
        <v>2.5184367199801122E-3</v>
      </c>
      <c r="AZ374" s="93">
        <f t="shared" ref="AZ374" si="5813">LN(N374/P374)</f>
        <v>2.3149522018977037E-3</v>
      </c>
      <c r="BA374" s="93">
        <f t="shared" ref="BA374" si="5814">AV373</f>
        <v>0.224333211545484</v>
      </c>
      <c r="BB374" s="93">
        <f t="shared" ref="BB374" si="5815">AR373</f>
        <v>-4.5544098492572062E-4</v>
      </c>
      <c r="BC374" s="93">
        <f t="shared" ref="BC374" si="5816">AS373</f>
        <v>-4.0154158895557941E-3</v>
      </c>
      <c r="BD374" s="39">
        <f t="shared" si="5780"/>
        <v>1</v>
      </c>
    </row>
    <row r="375" spans="1:57" x14ac:dyDescent="0.15">
      <c r="A375" s="90">
        <v>43056</v>
      </c>
      <c r="B375" s="41">
        <f t="shared" si="4153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95"/>
        <v>3403.0129999999999</v>
      </c>
      <c r="T375" s="92" t="str">
        <f t="shared" ref="T375" si="5817">IF(AVERAGE(N374)&lt;S374,"熊",IF(AVERAGE(N374)&gt;S374,"牛",""))</f>
        <v>熊</v>
      </c>
      <c r="U375" s="92">
        <f t="shared" ref="U375" si="5818">MAX(H375,O375)</f>
        <v>3403.28</v>
      </c>
      <c r="V375" s="92">
        <f t="shared" ref="V375" si="5819">MIN(I375,P375)</f>
        <v>3373.29</v>
      </c>
      <c r="W375" s="40">
        <f t="shared" ref="W375" si="5820">LN(U375/V375)</f>
        <v>8.8511432159040695E-3</v>
      </c>
      <c r="X375" s="92">
        <f t="shared" ref="X375" si="5821">IF(U375=H375,J375,Q375)</f>
        <v>941</v>
      </c>
      <c r="Y375" s="92">
        <f t="shared" ref="Y375" si="5822">IF(V375=I375,K375,R375)</f>
        <v>1311</v>
      </c>
      <c r="Z375" s="93">
        <f t="shared" ref="Z375" si="5823">(U375-V375)/(C375)</f>
        <v>8.8396194159190492E-3</v>
      </c>
      <c r="AA375" s="93">
        <f t="shared" ref="AA375" si="5824">LN(C375/N374)</f>
        <v>-1.9346495176541841E-3</v>
      </c>
      <c r="AB375" s="93">
        <f t="shared" ref="AB375" si="5825">LN(N375/U375)</f>
        <v>-6.006342675642316E-3</v>
      </c>
      <c r="AC375" s="93">
        <f t="shared" ref="AC375" si="5826">LN(N375/V375)</f>
        <v>2.8448005402618172E-3</v>
      </c>
      <c r="AD375" s="93">
        <f t="shared" ref="AD375" si="5827">LN(U375/C375)</f>
        <v>3.1195029387988526E-3</v>
      </c>
      <c r="AE375" s="93">
        <f t="shared" ref="AE375" si="5828">LN(V375/C375)</f>
        <v>-5.7316402771053288E-3</v>
      </c>
      <c r="AF375" s="93">
        <f t="shared" ref="AF375" si="5829">LN(N375/C375)</f>
        <v>-2.8868397368436312E-3</v>
      </c>
      <c r="AG375" s="93">
        <f t="shared" ref="AG375" si="5830">LN(N375/N374)</f>
        <v>-4.8214892544978837E-3</v>
      </c>
      <c r="AH375" s="93">
        <f t="shared" ref="AH375" si="5831">LN(D375/C375)</f>
        <v>1.390263667069652E-3</v>
      </c>
      <c r="AI375" s="93">
        <f t="shared" ref="AI375" si="5832">LN(E375/C375)</f>
        <v>2.7903544898778918E-3</v>
      </c>
      <c r="AJ375" s="93">
        <f t="shared" ref="AJ375" si="5833">LN(F375/C375)</f>
        <v>2.8902860074800306E-3</v>
      </c>
      <c r="AK375" s="93">
        <f t="shared" ref="AK375" si="5834">+LN(G375/C375)</f>
        <v>-4.0314834768829817E-3</v>
      </c>
      <c r="AL375" s="93">
        <f t="shared" ref="AL375" si="5835">LN(H375/I375)</f>
        <v>8.8007485814396574E-3</v>
      </c>
      <c r="AM375" s="93">
        <f t="shared" ref="AM375" si="5836">LN(O375/P375)</f>
        <v>4.4545479803578692E-3</v>
      </c>
      <c r="AN375" s="93">
        <f t="shared" ref="AN375" si="5837">LN(L375/G375)</f>
        <v>7.1592552699337013E-4</v>
      </c>
      <c r="AO375" s="40">
        <f t="shared" ref="AO375" si="5838">(C375-I375)/(H375-I375)</f>
        <v>0.64453386988597228</v>
      </c>
      <c r="AP375" s="40">
        <f t="shared" ref="AP375" si="5839">(N374-I375)/(H375-I375)</f>
        <v>0.86485580147551377</v>
      </c>
      <c r="AQ375" s="93">
        <f t="shared" ref="AQ375" si="5840">LN(M375/L375)</f>
        <v>-2.1196797629417993E-3</v>
      </c>
      <c r="AR375" s="93">
        <f t="shared" ref="AR375" si="5841">LN(N375/L375)</f>
        <v>4.287182130460982E-4</v>
      </c>
      <c r="AS375" s="93">
        <f t="shared" ref="AS375" si="5842">LN(N375/C375)</f>
        <v>-2.8868397368436312E-3</v>
      </c>
      <c r="AT375" s="28">
        <f t="shared" ref="AT375" si="5843">+(G375-I375)/(H375-I375)</f>
        <v>0.18678739101274758</v>
      </c>
      <c r="AU375" s="28">
        <f t="shared" ref="AU375" si="5844">+(N375-P375)/(O375-P375)</f>
        <v>0.638114209827368</v>
      </c>
      <c r="AV375" s="40">
        <f t="shared" ref="AV375" si="5845">+(N375-V375)/(U375-V375)</f>
        <v>0.32044014671557358</v>
      </c>
      <c r="AW375" s="93">
        <f t="shared" ref="AW375" si="5846">LN(N375/C375)</f>
        <v>-2.8868397368436312E-3</v>
      </c>
      <c r="AX375" s="28">
        <f t="shared" ref="AX375" si="5847">(N375-L375)/(U375-V375)</f>
        <v>4.8349449816614251E-2</v>
      </c>
      <c r="AY375" s="93">
        <f t="shared" ref="AY375" si="5848">LN(G375/I375)</f>
        <v>1.6497621657579128E-3</v>
      </c>
      <c r="AZ375" s="93">
        <f t="shared" ref="AZ375" si="5849">LN(N375/P375)</f>
        <v>2.8448005402618172E-3</v>
      </c>
      <c r="BA375" s="93">
        <f t="shared" ref="BA375" si="5850">AV374</f>
        <v>0.45702082221035434</v>
      </c>
      <c r="BB375" s="93">
        <f t="shared" ref="BB375" si="5851">AR374</f>
        <v>-1.5590459258861406E-4</v>
      </c>
      <c r="BC375" s="93">
        <f t="shared" ref="BC375" si="5852">AS374</f>
        <v>1.7843371771701284E-3</v>
      </c>
      <c r="BD375" s="39">
        <f t="shared" si="5780"/>
        <v>1</v>
      </c>
    </row>
    <row r="376" spans="1:57" x14ac:dyDescent="0.15">
      <c r="A376" s="90">
        <v>43059</v>
      </c>
      <c r="B376" s="41">
        <f t="shared" si="4153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95"/>
        <v>3403.2259999999997</v>
      </c>
      <c r="T376" s="92" t="str">
        <f t="shared" ref="T376" si="5853">IF(AVERAGE(N375)&lt;S375,"熊",IF(AVERAGE(N375)&gt;S375,"牛",""))</f>
        <v>熊</v>
      </c>
      <c r="U376" s="92">
        <f t="shared" ref="U376" si="5854">MAX(H376,O376)</f>
        <v>3393.03</v>
      </c>
      <c r="V376" s="92">
        <f t="shared" ref="V376" si="5855">MIN(I376,P376)</f>
        <v>3337.11</v>
      </c>
      <c r="W376" s="40">
        <f t="shared" ref="W376" si="5856">LN(U376/V376)</f>
        <v>1.6618164530153849E-2</v>
      </c>
      <c r="X376" s="92">
        <f t="shared" ref="X376" si="5857">IF(U376=H376,J376,Q376)</f>
        <v>1459</v>
      </c>
      <c r="Y376" s="92">
        <f t="shared" ref="Y376" si="5858">IF(V376=I376,K376,R376)</f>
        <v>1030</v>
      </c>
      <c r="Z376" s="93">
        <f t="shared" ref="Z376" si="5859">(U376-V376)/(C376)</f>
        <v>1.6636172966218953E-2</v>
      </c>
      <c r="AA376" s="93">
        <f t="shared" ref="AA376" si="5860">LN(C376/N375)</f>
        <v>-6.3906508040282731E-3</v>
      </c>
      <c r="AB376" s="93">
        <f t="shared" ref="AB376" si="5861">LN(N376/U376)</f>
        <v>-1.8863976051536552E-4</v>
      </c>
      <c r="AC376" s="93">
        <f t="shared" ref="AC376" si="5862">LN(N376/V376)</f>
        <v>1.642952476963852E-2</v>
      </c>
      <c r="AD376" s="93">
        <f t="shared" ref="AD376" si="5863">LN(U376/C376)</f>
        <v>9.3806485008527622E-3</v>
      </c>
      <c r="AE376" s="93">
        <f t="shared" ref="AE376" si="5864">LN(V376/C376)</f>
        <v>-7.2375160293012249E-3</v>
      </c>
      <c r="AF376" s="93">
        <f t="shared" ref="AF376" si="5865">LN(N376/C376)</f>
        <v>9.1920087403372149E-3</v>
      </c>
      <c r="AG376" s="93">
        <f t="shared" ref="AG376" si="5866">LN(N376/N375)</f>
        <v>2.8013579363090511E-3</v>
      </c>
      <c r="AH376" s="93">
        <f t="shared" ref="AH376" si="5867">LN(D376/C376)</f>
        <v>-7.6784346909289304E-4</v>
      </c>
      <c r="AI376" s="93">
        <f t="shared" ref="AI376" si="5868">LN(E376/C376)</f>
        <v>-8.5716586942388923E-4</v>
      </c>
      <c r="AJ376" s="93">
        <f t="shared" ref="AJ376" si="5869">LN(F376/C376)</f>
        <v>-6.311993559752321E-3</v>
      </c>
      <c r="AK376" s="93">
        <f t="shared" ref="AK376" si="5870">+LN(G376/C376)</f>
        <v>-2.0906304519811019E-3</v>
      </c>
      <c r="AL376" s="93">
        <f t="shared" ref="AL376" si="5871">LN(H376/I376)</f>
        <v>8.0880028801785311E-3</v>
      </c>
      <c r="AM376" s="93">
        <f t="shared" ref="AM376" si="5872">LN(O376/P376)</f>
        <v>1.3422900850326209E-2</v>
      </c>
      <c r="AN376" s="93">
        <f t="shared" ref="AN376" si="5873">LN(L376/G376)</f>
        <v>3.7258324313158876E-4</v>
      </c>
      <c r="AO376" s="40">
        <f t="shared" ref="AO376" si="5874">(C376-I376)/(H376-I376)</f>
        <v>0.89446494464944148</v>
      </c>
      <c r="AP376" s="40">
        <f t="shared" ref="AP376" si="5875">(N375-I376)/(H376-I376)</f>
        <v>1.6896678966789711</v>
      </c>
      <c r="AQ376" s="93">
        <f t="shared" ref="AQ376" si="5876">LN(M376/L376)</f>
        <v>-5.2761876744718728E-4</v>
      </c>
      <c r="AR376" s="93">
        <f t="shared" ref="AR376" si="5877">LN(N376/L376)</f>
        <v>1.0910055949186761E-2</v>
      </c>
      <c r="AS376" s="93">
        <f t="shared" ref="AS376" si="5878">LN(N376/C376)</f>
        <v>9.1920087403372149E-3</v>
      </c>
      <c r="AT376" s="28">
        <f t="shared" ref="AT376" si="5879">+(G376-I376)/(H376-I376)</f>
        <v>0.63542435424353716</v>
      </c>
      <c r="AU376" s="28">
        <f t="shared" ref="AU376" si="5880">+(N376-P376)/(O376-P376)</f>
        <v>0.98585322723253044</v>
      </c>
      <c r="AV376" s="40">
        <f t="shared" ref="AV376" si="5881">+(N376-V376)/(U376-V376)</f>
        <v>0.98855507868382819</v>
      </c>
      <c r="AW376" s="93">
        <f t="shared" ref="AW376" si="5882">LN(N376/C376)</f>
        <v>9.1920087403372149E-3</v>
      </c>
      <c r="AX376" s="28">
        <f t="shared" ref="AX376" si="5883">(N376-L376)/(U376-V376)</f>
        <v>0.65826180257510547</v>
      </c>
      <c r="AY376" s="93">
        <f t="shared" ref="AY376" si="5884">LN(G376/I376)</f>
        <v>5.1468855773202926E-3</v>
      </c>
      <c r="AZ376" s="93">
        <f t="shared" ref="AZ376" si="5885">LN(N376/P376)</f>
        <v>1.3234261089810927E-2</v>
      </c>
      <c r="BA376" s="93">
        <f t="shared" ref="BA376" si="5886">AV375</f>
        <v>0.32044014671557358</v>
      </c>
      <c r="BB376" s="93">
        <f t="shared" ref="BB376" si="5887">AR375</f>
        <v>4.287182130460982E-4</v>
      </c>
      <c r="BC376" s="93">
        <f t="shared" ref="BC376" si="5888">AS375</f>
        <v>-2.8868397368436312E-3</v>
      </c>
      <c r="BD376" s="39">
        <f t="shared" ref="BD376" si="5889">IF(AR375&lt;0,1,0)</f>
        <v>0</v>
      </c>
    </row>
    <row r="377" spans="1:57" x14ac:dyDescent="0.15">
      <c r="A377" s="90">
        <v>43060</v>
      </c>
      <c r="B377" s="41">
        <f t="shared" si="4153"/>
        <v>2</v>
      </c>
    </row>
    <row r="378" spans="1:57" x14ac:dyDescent="0.15">
      <c r="A378" s="90">
        <v>43061</v>
      </c>
      <c r="B378" s="41">
        <f t="shared" si="4153"/>
        <v>3</v>
      </c>
    </row>
    <row r="379" spans="1:57" x14ac:dyDescent="0.15">
      <c r="A379" s="90">
        <v>43062</v>
      </c>
      <c r="B379" s="41">
        <f t="shared" si="4153"/>
        <v>4</v>
      </c>
    </row>
    <row r="380" spans="1:57" x14ac:dyDescent="0.15">
      <c r="A380" s="90">
        <v>43063</v>
      </c>
      <c r="B38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31"/>
  <sheetViews>
    <sheetView zoomScale="115" zoomScaleNormal="115" workbookViewId="0">
      <pane xSplit="1" ySplit="1" topLeftCell="B298" activePane="bottomRight" state="frozen"/>
      <selection pane="topRight" activeCell="B1" sqref="B1"/>
      <selection pane="bottomLeft" activeCell="A2" sqref="A2"/>
      <selection pane="bottomRight" activeCell="D327" sqref="D32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27" si="15">LN(C220/C219)</f>
        <v>5.8655326653686257E-5</v>
      </c>
      <c r="H220">
        <v>6.8302350000000001</v>
      </c>
      <c r="I220" s="25">
        <f t="shared" ref="I220:I327" si="16">LN(H220/H219)</f>
        <v>1.1859738836099735E-4</v>
      </c>
      <c r="J220">
        <v>6.8346549999999997</v>
      </c>
      <c r="K220" s="25">
        <f t="shared" ref="K220:K327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3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7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570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577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584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590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</row>
    <row r="329" spans="1:14" x14ac:dyDescent="0.15">
      <c r="A329" s="90">
        <v>43061</v>
      </c>
      <c r="B329" s="41">
        <f t="shared" si="20"/>
        <v>3</v>
      </c>
    </row>
    <row r="330" spans="1:14" x14ac:dyDescent="0.15">
      <c r="A330" s="90">
        <v>43062</v>
      </c>
      <c r="B330" s="41">
        <f t="shared" si="20"/>
        <v>4</v>
      </c>
    </row>
    <row r="331" spans="1:14" x14ac:dyDescent="0.15">
      <c r="A331" s="90">
        <v>43063</v>
      </c>
      <c r="B33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68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I463" sqref="I463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 x14ac:dyDescent="0.15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 x14ac:dyDescent="0.15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 x14ac:dyDescent="0.15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 x14ac:dyDescent="0.15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 x14ac:dyDescent="0.15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 x14ac:dyDescent="0.15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 x14ac:dyDescent="0.15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 x14ac:dyDescent="0.15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 x14ac:dyDescent="0.15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 x14ac:dyDescent="0.15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 x14ac:dyDescent="0.15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 x14ac:dyDescent="0.15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 x14ac:dyDescent="0.15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 x14ac:dyDescent="0.15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 x14ac:dyDescent="0.15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 x14ac:dyDescent="0.15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 x14ac:dyDescent="0.15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 x14ac:dyDescent="0.15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 x14ac:dyDescent="0.15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 x14ac:dyDescent="0.15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 x14ac:dyDescent="0.15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 x14ac:dyDescent="0.15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 x14ac:dyDescent="0.15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 x14ac:dyDescent="0.15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 x14ac:dyDescent="0.15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 x14ac:dyDescent="0.15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 x14ac:dyDescent="0.15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 x14ac:dyDescent="0.15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 x14ac:dyDescent="0.15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 x14ac:dyDescent="0.15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 x14ac:dyDescent="0.15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 x14ac:dyDescent="0.15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 x14ac:dyDescent="0.15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 x14ac:dyDescent="0.15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 x14ac:dyDescent="0.15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 x14ac:dyDescent="0.15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 x14ac:dyDescent="0.15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 x14ac:dyDescent="0.15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 x14ac:dyDescent="0.15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 x14ac:dyDescent="0.15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 x14ac:dyDescent="0.15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 x14ac:dyDescent="0.15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 x14ac:dyDescent="0.15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 x14ac:dyDescent="0.15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 x14ac:dyDescent="0.15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 x14ac:dyDescent="0.15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 x14ac:dyDescent="0.15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 x14ac:dyDescent="0.15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 x14ac:dyDescent="0.15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 x14ac:dyDescent="0.15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 x14ac:dyDescent="0.15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 x14ac:dyDescent="0.15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 x14ac:dyDescent="0.15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 x14ac:dyDescent="0.15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 x14ac:dyDescent="0.15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 x14ac:dyDescent="0.15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 x14ac:dyDescent="0.15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 x14ac:dyDescent="0.15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 x14ac:dyDescent="0.15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 x14ac:dyDescent="0.15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 x14ac:dyDescent="0.15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 x14ac:dyDescent="0.15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 x14ac:dyDescent="0.15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 x14ac:dyDescent="0.15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 x14ac:dyDescent="0.15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 x14ac:dyDescent="0.15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 x14ac:dyDescent="0.15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 x14ac:dyDescent="0.15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 x14ac:dyDescent="0.15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 x14ac:dyDescent="0.15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 x14ac:dyDescent="0.15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 x14ac:dyDescent="0.15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 x14ac:dyDescent="0.15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 x14ac:dyDescent="0.15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 x14ac:dyDescent="0.15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 x14ac:dyDescent="0.15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 x14ac:dyDescent="0.15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 x14ac:dyDescent="0.15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 x14ac:dyDescent="0.15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 x14ac:dyDescent="0.15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 x14ac:dyDescent="0.15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 x14ac:dyDescent="0.15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 x14ac:dyDescent="0.15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 x14ac:dyDescent="0.15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 x14ac:dyDescent="0.15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 x14ac:dyDescent="0.15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 x14ac:dyDescent="0.15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 x14ac:dyDescent="0.15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 x14ac:dyDescent="0.15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 x14ac:dyDescent="0.15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 x14ac:dyDescent="0.15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 x14ac:dyDescent="0.15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 x14ac:dyDescent="0.15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 x14ac:dyDescent="0.15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 x14ac:dyDescent="0.15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 x14ac:dyDescent="0.15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 x14ac:dyDescent="0.15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 x14ac:dyDescent="0.15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 x14ac:dyDescent="0.15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 x14ac:dyDescent="0.15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 x14ac:dyDescent="0.15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 x14ac:dyDescent="0.15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 x14ac:dyDescent="0.15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 x14ac:dyDescent="0.15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 x14ac:dyDescent="0.15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 x14ac:dyDescent="0.15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 x14ac:dyDescent="0.15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 x14ac:dyDescent="0.15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 x14ac:dyDescent="0.15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 x14ac:dyDescent="0.15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 x14ac:dyDescent="0.15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 x14ac:dyDescent="0.15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 x14ac:dyDescent="0.15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 x14ac:dyDescent="0.15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 x14ac:dyDescent="0.15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 x14ac:dyDescent="0.15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 x14ac:dyDescent="0.15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 x14ac:dyDescent="0.15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 x14ac:dyDescent="0.15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 x14ac:dyDescent="0.15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 x14ac:dyDescent="0.15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 x14ac:dyDescent="0.15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 x14ac:dyDescent="0.15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 x14ac:dyDescent="0.15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 x14ac:dyDescent="0.15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 x14ac:dyDescent="0.15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 x14ac:dyDescent="0.15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 x14ac:dyDescent="0.15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 x14ac:dyDescent="0.15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 x14ac:dyDescent="0.15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 x14ac:dyDescent="0.15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 x14ac:dyDescent="0.15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 x14ac:dyDescent="0.15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 x14ac:dyDescent="0.15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 x14ac:dyDescent="0.15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 x14ac:dyDescent="0.15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 x14ac:dyDescent="0.15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 x14ac:dyDescent="0.15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 x14ac:dyDescent="0.15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 x14ac:dyDescent="0.15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 x14ac:dyDescent="0.15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 x14ac:dyDescent="0.15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 x14ac:dyDescent="0.15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 x14ac:dyDescent="0.15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 x14ac:dyDescent="0.15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 x14ac:dyDescent="0.15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 x14ac:dyDescent="0.15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 x14ac:dyDescent="0.15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 x14ac:dyDescent="0.15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 x14ac:dyDescent="0.15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 x14ac:dyDescent="0.15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 x14ac:dyDescent="0.15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 x14ac:dyDescent="0.15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 x14ac:dyDescent="0.15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 x14ac:dyDescent="0.15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 x14ac:dyDescent="0.15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 x14ac:dyDescent="0.15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 x14ac:dyDescent="0.15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 x14ac:dyDescent="0.15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 x14ac:dyDescent="0.15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 x14ac:dyDescent="0.15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 x14ac:dyDescent="0.15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 x14ac:dyDescent="0.15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 x14ac:dyDescent="0.15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 x14ac:dyDescent="0.15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 x14ac:dyDescent="0.15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 x14ac:dyDescent="0.15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 x14ac:dyDescent="0.15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 x14ac:dyDescent="0.15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 x14ac:dyDescent="0.15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 x14ac:dyDescent="0.15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 x14ac:dyDescent="0.15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 x14ac:dyDescent="0.15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 x14ac:dyDescent="0.1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 x14ac:dyDescent="0.15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 x14ac:dyDescent="0.15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 x14ac:dyDescent="0.15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 x14ac:dyDescent="0.15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 x14ac:dyDescent="0.15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 x14ac:dyDescent="0.15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 x14ac:dyDescent="0.15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 x14ac:dyDescent="0.15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 x14ac:dyDescent="0.15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 x14ac:dyDescent="0.15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 x14ac:dyDescent="0.15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 x14ac:dyDescent="0.1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 x14ac:dyDescent="0.15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 x14ac:dyDescent="0.15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 x14ac:dyDescent="0.15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 x14ac:dyDescent="0.15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 x14ac:dyDescent="0.15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 x14ac:dyDescent="0.15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 x14ac:dyDescent="0.15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 x14ac:dyDescent="0.15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 x14ac:dyDescent="0.15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 x14ac:dyDescent="0.15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 x14ac:dyDescent="0.15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 x14ac:dyDescent="0.15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 x14ac:dyDescent="0.15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 x14ac:dyDescent="0.15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 x14ac:dyDescent="0.15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 x14ac:dyDescent="0.15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 x14ac:dyDescent="0.15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 x14ac:dyDescent="0.15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 x14ac:dyDescent="0.15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 x14ac:dyDescent="0.15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 x14ac:dyDescent="0.15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 x14ac:dyDescent="0.15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 x14ac:dyDescent="0.15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63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 x14ac:dyDescent="0.15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 x14ac:dyDescent="0.15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 x14ac:dyDescent="0.15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 x14ac:dyDescent="0.15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 x14ac:dyDescent="0.15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 x14ac:dyDescent="0.15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 x14ac:dyDescent="0.15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 x14ac:dyDescent="0.15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 x14ac:dyDescent="0.15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 x14ac:dyDescent="0.15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 x14ac:dyDescent="0.15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 x14ac:dyDescent="0.15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 x14ac:dyDescent="0.15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 x14ac:dyDescent="0.15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 x14ac:dyDescent="0.15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 x14ac:dyDescent="0.15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 x14ac:dyDescent="0.15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 x14ac:dyDescent="0.15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 x14ac:dyDescent="0.15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 x14ac:dyDescent="0.15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 x14ac:dyDescent="0.15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 x14ac:dyDescent="0.15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568</v>
      </c>
    </row>
    <row r="429" spans="1:14" x14ac:dyDescent="0.15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 x14ac:dyDescent="0.15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 x14ac:dyDescent="0.15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 x14ac:dyDescent="0.15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 x14ac:dyDescent="0.15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 x14ac:dyDescent="0.15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 x14ac:dyDescent="0.15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 x14ac:dyDescent="0.15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 x14ac:dyDescent="0.15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 x14ac:dyDescent="0.15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 x14ac:dyDescent="0.15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 x14ac:dyDescent="0.15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 x14ac:dyDescent="0.15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 x14ac:dyDescent="0.15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 x14ac:dyDescent="0.15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 x14ac:dyDescent="0.15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 x14ac:dyDescent="0.15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567</v>
      </c>
    </row>
    <row r="451" spans="1:14" x14ac:dyDescent="0.15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 x14ac:dyDescent="0.15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 x14ac:dyDescent="0.15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 x14ac:dyDescent="0.15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 x14ac:dyDescent="0.15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 x14ac:dyDescent="0.15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573</v>
      </c>
    </row>
    <row r="458" spans="1:14" x14ac:dyDescent="0.15">
      <c r="A458" s="90">
        <v>43049</v>
      </c>
      <c r="B458">
        <v>14.98</v>
      </c>
      <c r="C458" s="93">
        <f t="shared" ref="C458" si="757">B458/B457-1</f>
        <v>1.0796221322537214E-2</v>
      </c>
      <c r="D458" s="26">
        <f t="shared" ref="D458" si="758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ref="G458" si="759">+B458/D458-1</f>
        <v>-7.4221482336432887E-3</v>
      </c>
      <c r="H458" s="93">
        <f>(+B458/(D458*(1-VLOOKUP(A458,FX!A:K,9,0)))-1)</f>
        <v>-5.8108651717977411E-3</v>
      </c>
      <c r="I458" s="93">
        <f t="shared" si="374"/>
        <v>-8.2754054948692701E-3</v>
      </c>
      <c r="J458">
        <v>12993.48</v>
      </c>
      <c r="K458">
        <v>13120.42</v>
      </c>
      <c r="L458" s="93">
        <f t="shared" ref="L458" si="760">+K458/J458-1</f>
        <v>9.7695151722247964E-3</v>
      </c>
      <c r="M458" s="92">
        <f t="shared" ref="M458" si="761">WEEKDAY(A458,2)</f>
        <v>5</v>
      </c>
    </row>
    <row r="459" spans="1:14" x14ac:dyDescent="0.15">
      <c r="A459" s="90">
        <v>43052</v>
      </c>
      <c r="B459">
        <v>15</v>
      </c>
      <c r="C459" s="93">
        <f t="shared" ref="C459" si="762">B459/B458-1</f>
        <v>1.3351134846462109E-3</v>
      </c>
      <c r="D459" s="26">
        <f t="shared" ref="D459" si="763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ref="G459" si="764">+B459/D459-1</f>
        <v>-1.1123782306695751E-2</v>
      </c>
      <c r="H459" s="93">
        <f>(+B459/(D459*(1-VLOOKUP(A459,FX!A:K,9,0)))-1)</f>
        <v>-1.0152956373723154E-2</v>
      </c>
      <c r="I459" s="93">
        <f t="shared" si="374"/>
        <v>-1.0227647641042559E-2</v>
      </c>
      <c r="J459">
        <v>13120.42</v>
      </c>
      <c r="K459">
        <v>13175.78</v>
      </c>
      <c r="L459" s="93">
        <f t="shared" ref="L459" si="765">+K459/J459-1</f>
        <v>4.2193771235983224E-3</v>
      </c>
      <c r="M459" s="92">
        <f t="shared" ref="M459" si="766">WEEKDAY(A459,2)</f>
        <v>1</v>
      </c>
    </row>
    <row r="460" spans="1:14" x14ac:dyDescent="0.15">
      <c r="A460" s="90">
        <v>43053</v>
      </c>
      <c r="B460">
        <v>14.9</v>
      </c>
      <c r="C460" s="93">
        <f t="shared" ref="C460" si="767">B460/B459-1</f>
        <v>-6.6666666666665986E-3</v>
      </c>
      <c r="D460" s="26">
        <f t="shared" ref="D460" si="768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ref="G460" si="769">+B460/D460-1</f>
        <v>-1.1825173886917506E-2</v>
      </c>
      <c r="H460" s="93">
        <f>(+B460/(D460*(1-VLOOKUP(A460,FX!A:K,9,0)))-1)</f>
        <v>-1.2431917532077064E-2</v>
      </c>
      <c r="I460" s="93">
        <f t="shared" si="374"/>
        <v>-1.1018186645426864E-2</v>
      </c>
      <c r="J460">
        <v>13175.78</v>
      </c>
      <c r="K460">
        <v>13109.1</v>
      </c>
      <c r="L460" s="93">
        <f t="shared" ref="L460" si="770">+K460/J460-1</f>
        <v>-5.0608009544785837E-3</v>
      </c>
      <c r="M460" s="92">
        <f t="shared" ref="M460" si="771">WEEKDAY(A460,2)</f>
        <v>2</v>
      </c>
    </row>
    <row r="461" spans="1:14" x14ac:dyDescent="0.15">
      <c r="A461" s="90">
        <v>43054</v>
      </c>
      <c r="B461">
        <v>14.82</v>
      </c>
      <c r="C461" s="93">
        <f t="shared" ref="C461" si="772">B461/B460-1</f>
        <v>-5.3691275167785379E-3</v>
      </c>
      <c r="D461" s="26">
        <f t="shared" ref="D461" si="773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ref="G461" si="774">+B461/D461-1</f>
        <v>-1.2835568036539846E-2</v>
      </c>
      <c r="H461" s="93">
        <f>(+B461/(D461*(1-VLOOKUP(A461,FX!A:K,9,0)))-1)</f>
        <v>-1.3839016322370279E-2</v>
      </c>
      <c r="I461" s="93">
        <f t="shared" si="374"/>
        <v>-1.5086063667176242E-2</v>
      </c>
      <c r="J461">
        <v>13109.1</v>
      </c>
      <c r="K461">
        <v>13062.72</v>
      </c>
      <c r="L461" s="93">
        <f t="shared" ref="L461" si="775">+K461/J461-1</f>
        <v>-3.5380003203882016E-3</v>
      </c>
      <c r="M461" s="92">
        <f t="shared" ref="M461" si="776">WEEKDAY(A461,2)</f>
        <v>3</v>
      </c>
    </row>
    <row r="462" spans="1:14" x14ac:dyDescent="0.15">
      <c r="A462" s="90">
        <v>43055</v>
      </c>
      <c r="B462">
        <v>15.04</v>
      </c>
      <c r="C462" s="93">
        <f t="shared" ref="C462" si="777">B462/B461-1</f>
        <v>1.4844804318488558E-2</v>
      </c>
      <c r="D462" s="26">
        <f t="shared" ref="D462" si="77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ref="G462" si="779">+B462/D462-1</f>
        <v>-1.1588949589593334E-2</v>
      </c>
      <c r="H462" s="93">
        <f>(+B462/(D462*(1-VLOOKUP(A462,FX!A:K,9,0)))-1)</f>
        <v>-1.1797322522571929E-2</v>
      </c>
      <c r="I462" s="93">
        <f t="shared" si="374"/>
        <v>-1.1631727672997361E-2</v>
      </c>
      <c r="J462">
        <v>13062.72</v>
      </c>
      <c r="K462">
        <v>13209.73</v>
      </c>
      <c r="L462" s="93">
        <f t="shared" ref="L462" si="780">+K462/J462-1</f>
        <v>1.125416452316208E-2</v>
      </c>
      <c r="M462" s="92">
        <f t="shared" ref="M462" si="781">WEEKDAY(A462,2)</f>
        <v>4</v>
      </c>
    </row>
    <row r="463" spans="1:14" x14ac:dyDescent="0.15">
      <c r="A463" s="90">
        <v>43056</v>
      </c>
      <c r="B463">
        <v>15.26</v>
      </c>
      <c r="C463" s="93">
        <f t="shared" ref="C463" si="782">B463/B462-1</f>
        <v>1.4627659574468099E-2</v>
      </c>
      <c r="D463" s="26">
        <f t="shared" ref="D463" si="783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ref="G463" si="784">+B463/D463-1</f>
        <v>-1.2780227175718251E-2</v>
      </c>
      <c r="H463" s="93">
        <f>(+B463/(D463*(1-VLOOKUP(A463,FX!A:K,9,0)))-1)</f>
        <v>-1.3317651058081137E-2</v>
      </c>
      <c r="I463" s="93">
        <f t="shared" si="374"/>
        <v>-1.293661060802076E-2</v>
      </c>
      <c r="J463">
        <v>13209.73</v>
      </c>
      <c r="K463">
        <v>13418.55</v>
      </c>
      <c r="L463" s="93">
        <f t="shared" ref="L463" si="785">+K463/J463-1</f>
        <v>1.5808044524755704E-2</v>
      </c>
      <c r="M463" s="92">
        <f t="shared" ref="M463" si="786">WEEKDAY(A463,2)</f>
        <v>5</v>
      </c>
      <c r="N463" s="50" t="s">
        <v>591</v>
      </c>
    </row>
    <row r="464" spans="1:14" x14ac:dyDescent="0.15">
      <c r="A464" s="90">
        <v>43059</v>
      </c>
      <c r="B464">
        <v>15.36</v>
      </c>
      <c r="C464" s="93">
        <f t="shared" ref="C464" si="787">B464/B463-1</f>
        <v>6.5530799475752577E-3</v>
      </c>
      <c r="D464" s="26">
        <f t="shared" ref="D464" si="788">+F463*(1+L464)</f>
        <v>15.549290571634046</v>
      </c>
      <c r="E464" s="26">
        <f>D464*(1-VLOOKUP(A464,FX!A:K,9,0))</f>
        <v>15.532426706085737</v>
      </c>
      <c r="G464" s="93">
        <f t="shared" ref="G464" si="789">+B464/D464-1</f>
        <v>-1.2173582502816083E-2</v>
      </c>
      <c r="H464" s="93">
        <f>(+B464/(D464*(1-VLOOKUP(A464,FX!A:K,9,0)))-1)</f>
        <v>-1.1101079654100565E-2</v>
      </c>
      <c r="J464">
        <v>13418.55</v>
      </c>
      <c r="K464">
        <v>13496.05</v>
      </c>
      <c r="L464" s="93">
        <f t="shared" ref="L464" si="790">+K464/J464-1</f>
        <v>5.7755867809861083E-3</v>
      </c>
      <c r="M464" s="92">
        <f t="shared" ref="M464" si="791">WEEKDAY(A464,2)</f>
        <v>1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67"/>
  <sheetViews>
    <sheetView zoomScale="115" zoomScaleNormal="115" workbookViewId="0">
      <pane xSplit="1" ySplit="2" topLeftCell="B434" activePane="bottomRight" state="frozen"/>
      <selection pane="topRight" activeCell="B1" sqref="B1"/>
      <selection pane="bottomLeft" activeCell="A3" sqref="A3"/>
      <selection pane="bottomRight" activeCell="A467" sqref="A46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63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 x14ac:dyDescent="0.15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 x14ac:dyDescent="0.15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 x14ac:dyDescent="0.15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 x14ac:dyDescent="0.15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 x14ac:dyDescent="0.15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 x14ac:dyDescent="0.15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 x14ac:dyDescent="0.15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 x14ac:dyDescent="0.15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 x14ac:dyDescent="0.15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 x14ac:dyDescent="0.15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 x14ac:dyDescent="0.15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 x14ac:dyDescent="0.15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 x14ac:dyDescent="0.15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 x14ac:dyDescent="0.15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 x14ac:dyDescent="0.15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 x14ac:dyDescent="0.15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 x14ac:dyDescent="0.15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 x14ac:dyDescent="0.15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 x14ac:dyDescent="0.15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 x14ac:dyDescent="0.15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 x14ac:dyDescent="0.15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 x14ac:dyDescent="0.15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 x14ac:dyDescent="0.15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 x14ac:dyDescent="0.15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 x14ac:dyDescent="0.15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 x14ac:dyDescent="0.15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 x14ac:dyDescent="0.15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 x14ac:dyDescent="0.15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 x14ac:dyDescent="0.15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 x14ac:dyDescent="0.15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 x14ac:dyDescent="0.15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 x14ac:dyDescent="0.15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 x14ac:dyDescent="0.15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 x14ac:dyDescent="0.15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 x14ac:dyDescent="0.15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 x14ac:dyDescent="0.15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 x14ac:dyDescent="0.15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 x14ac:dyDescent="0.15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 x14ac:dyDescent="0.15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 x14ac:dyDescent="0.15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 x14ac:dyDescent="0.15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 x14ac:dyDescent="0.15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 x14ac:dyDescent="0.15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 x14ac:dyDescent="0.15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 x14ac:dyDescent="0.15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 x14ac:dyDescent="0.15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 x14ac:dyDescent="0.15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 x14ac:dyDescent="0.15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566</v>
      </c>
    </row>
    <row r="455" spans="1:14" x14ac:dyDescent="0.15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 x14ac:dyDescent="0.15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 x14ac:dyDescent="0.15">
      <c r="A457" s="90">
        <v>43049</v>
      </c>
      <c r="B457">
        <v>15.44</v>
      </c>
      <c r="C457" s="93">
        <f t="shared" ref="C457" si="793">B457/B456-1</f>
        <v>9.1503267973855884E-3</v>
      </c>
      <c r="D457" s="26">
        <f t="shared" ref="D457" si="794">+F456*(1+L457)</f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795">+B457/D457-1</f>
        <v>-1.7745319349863342E-3</v>
      </c>
      <c r="H457" s="93">
        <f>(+B457/(D457*(1-VLOOKUP(A457,FX!A:K,9,0)))-1)</f>
        <v>-1.5408091874247187E-4</v>
      </c>
      <c r="I457" s="93">
        <f t="shared" si="292"/>
        <v>-1.287201081507594E-3</v>
      </c>
      <c r="J457">
        <v>12993.48</v>
      </c>
      <c r="K457">
        <v>13120.42</v>
      </c>
      <c r="L457" s="93">
        <f t="shared" ref="L457" si="796">+K457/J457-1</f>
        <v>9.7695151722247964E-3</v>
      </c>
      <c r="M457" s="92">
        <f t="shared" ref="M457" si="797">WEEKDAY(A457,2)</f>
        <v>5</v>
      </c>
    </row>
    <row r="458" spans="1:14" x14ac:dyDescent="0.15">
      <c r="A458" s="90">
        <v>43052</v>
      </c>
      <c r="B458">
        <v>15.44</v>
      </c>
      <c r="C458" s="93">
        <f t="shared" ref="C458" si="798">B458/B457-1</f>
        <v>0</v>
      </c>
      <c r="D458" s="26">
        <f t="shared" ref="D458" si="799">+F457*(1+L458)</f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800">+B458/D458-1</f>
        <v>-5.4834414974928025E-3</v>
      </c>
      <c r="H458" s="93">
        <f>(+B458/(D458*(1-VLOOKUP(A458,FX!A:K,9,0)))-1)</f>
        <v>-4.5070781787176495E-3</v>
      </c>
      <c r="I458" s="93">
        <f t="shared" si="292"/>
        <v>-3.575254591685284E-3</v>
      </c>
      <c r="J458">
        <v>13120.42</v>
      </c>
      <c r="K458">
        <v>13175.78</v>
      </c>
      <c r="L458" s="93">
        <f t="shared" ref="L458" si="801">+K458/J458-1</f>
        <v>4.2193771235983224E-3</v>
      </c>
      <c r="M458" s="92">
        <f t="shared" ref="M458" si="802">WEEKDAY(A458,2)</f>
        <v>1</v>
      </c>
    </row>
    <row r="459" spans="1:14" x14ac:dyDescent="0.15">
      <c r="A459" s="90">
        <v>43053</v>
      </c>
      <c r="B459">
        <v>15.38</v>
      </c>
      <c r="C459" s="93">
        <f t="shared" ref="C459" si="803">B459/B458-1</f>
        <v>-3.8860103626942033E-3</v>
      </c>
      <c r="D459" s="26">
        <f t="shared" ref="D459" si="804">+F458*(1+L459)</f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805">+B459/D459-1</f>
        <v>-2.3987099169455739E-3</v>
      </c>
      <c r="H459" s="93">
        <f>(+B459/(D459*(1-VLOOKUP(A459,FX!A:K,9,0)))-1)</f>
        <v>-3.0112414520198083E-3</v>
      </c>
      <c r="I459" s="93">
        <f t="shared" si="292"/>
        <v>-3.1306106311128623E-3</v>
      </c>
      <c r="J459">
        <v>13175.78</v>
      </c>
      <c r="K459">
        <v>13109.1</v>
      </c>
      <c r="L459" s="93">
        <f t="shared" ref="L459" si="806">+K459/J459-1</f>
        <v>-5.0608009544785837E-3</v>
      </c>
      <c r="M459" s="92">
        <f t="shared" ref="M459" si="807">WEEKDAY(A459,2)</f>
        <v>2</v>
      </c>
    </row>
    <row r="460" spans="1:14" x14ac:dyDescent="0.15">
      <c r="A460" s="90">
        <v>43054</v>
      </c>
      <c r="B460">
        <v>15.3</v>
      </c>
      <c r="C460" s="93">
        <f t="shared" ref="C460" si="808">B460/B459-1</f>
        <v>-5.2015604681404648E-3</v>
      </c>
      <c r="D460" s="26">
        <f t="shared" ref="D460" si="809">+F459*(1+L460)</f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810">+B460/D460-1</f>
        <v>-4.7948509023941766E-3</v>
      </c>
      <c r="H460" s="93">
        <f>(+B460/(D460*(1-VLOOKUP(A460,FX!A:K,9,0)))-1)</f>
        <v>-5.8064725416842045E-3</v>
      </c>
      <c r="I460" s="93">
        <f t="shared" si="292"/>
        <v>-6.7257004856007274E-3</v>
      </c>
      <c r="J460">
        <v>13109.1</v>
      </c>
      <c r="K460">
        <v>13062.72</v>
      </c>
      <c r="L460" s="93">
        <f t="shared" ref="L460" si="811">+K460/J460-1</f>
        <v>-3.5380003203882016E-3</v>
      </c>
      <c r="M460" s="92">
        <f t="shared" ref="M460" si="812">WEEKDAY(A460,2)</f>
        <v>3</v>
      </c>
    </row>
    <row r="461" spans="1:14" x14ac:dyDescent="0.15">
      <c r="A461" s="90">
        <v>43055</v>
      </c>
      <c r="B461">
        <v>15.52</v>
      </c>
      <c r="C461" s="93">
        <f t="shared" ref="C461" si="813">B461/B460-1</f>
        <v>1.437908496732021E-2</v>
      </c>
      <c r="D461" s="26">
        <f t="shared" ref="D461" si="814">+F460*(1+L461)</f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815">+B461/D461-1</f>
        <v>-3.6563404037336378E-3</v>
      </c>
      <c r="H461" s="93">
        <f>(+B461/(D461*(1-VLOOKUP(A461,FX!A:K,9,0)))-1)</f>
        <v>-3.8663856582038525E-3</v>
      </c>
      <c r="I461" s="93">
        <f t="shared" si="292"/>
        <v>-4.528369658640452E-3</v>
      </c>
      <c r="J461">
        <v>13062.72</v>
      </c>
      <c r="K461">
        <v>13209.73</v>
      </c>
      <c r="L461" s="93">
        <f t="shared" ref="L461" si="816">+K461/J461-1</f>
        <v>1.125416452316208E-2</v>
      </c>
      <c r="M461" s="92">
        <f t="shared" ref="M461" si="817">WEEKDAY(A461,2)</f>
        <v>4</v>
      </c>
    </row>
    <row r="462" spans="1:14" x14ac:dyDescent="0.15">
      <c r="A462" s="90">
        <v>43056</v>
      </c>
      <c r="B462">
        <v>15.74</v>
      </c>
      <c r="C462" s="93">
        <f t="shared" ref="C462" si="818">B462/B461-1</f>
        <v>1.4175257731958713E-2</v>
      </c>
      <c r="D462" s="26">
        <f t="shared" ref="D462" si="819">+F461*(1+L462)</f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820">+B462/D462-1</f>
        <v>-6.1284681608981817E-3</v>
      </c>
      <c r="H462" s="93">
        <f>(+B462/(D462*(1-VLOOKUP(A462,FX!A:K,9,0)))-1)</f>
        <v>-6.6695131358006643E-3</v>
      </c>
      <c r="I462" s="93">
        <f t="shared" si="292"/>
        <v>-6.3382237822277032E-3</v>
      </c>
      <c r="J462">
        <v>13209.73</v>
      </c>
      <c r="K462">
        <v>13418.55</v>
      </c>
      <c r="L462" s="93">
        <f t="shared" ref="L462" si="821">+K462/J462-1</f>
        <v>1.5808044524755704E-2</v>
      </c>
      <c r="M462" s="92">
        <f t="shared" ref="M462" si="822">WEEKDAY(A462,2)</f>
        <v>5</v>
      </c>
    </row>
    <row r="463" spans="1:14" x14ac:dyDescent="0.15">
      <c r="A463" s="90">
        <v>43059</v>
      </c>
      <c r="B463">
        <v>15.86</v>
      </c>
      <c r="C463" s="93">
        <f t="shared" ref="C463" si="823">B463/B462-1</f>
        <v>7.6238881829733263E-3</v>
      </c>
      <c r="D463" s="26">
        <f t="shared" ref="D463" si="824">+F462*(1+L463)</f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825">+B463/D463-1</f>
        <v>-4.5121837806381127E-3</v>
      </c>
      <c r="H463" s="93">
        <f>(+B463/(D463*(1-VLOOKUP(A463,FX!A:K,9,0)))-1)</f>
        <v>-3.4313627984844386E-3</v>
      </c>
      <c r="I463" s="93">
        <f t="shared" si="292"/>
        <v>-3.2429171170718085E-3</v>
      </c>
      <c r="J463">
        <v>13418.55</v>
      </c>
      <c r="K463">
        <v>13496.05</v>
      </c>
      <c r="L463" s="93">
        <f t="shared" ref="L463" si="826">+K463/J463-1</f>
        <v>5.7755867809861083E-3</v>
      </c>
      <c r="M463" s="92">
        <f t="shared" ref="M463" si="827">WEEKDAY(A463,2)</f>
        <v>1</v>
      </c>
    </row>
    <row r="464" spans="1:14" x14ac:dyDescent="0.15">
      <c r="A464" s="90">
        <v>43060</v>
      </c>
    </row>
    <row r="465" spans="1:1" x14ac:dyDescent="0.15">
      <c r="A465" s="90">
        <v>43061</v>
      </c>
    </row>
    <row r="466" spans="1:1" x14ac:dyDescent="0.15">
      <c r="A466" s="90">
        <v>43062</v>
      </c>
    </row>
    <row r="467" spans="1:1" x14ac:dyDescent="0.15">
      <c r="A467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68"/>
  <sheetViews>
    <sheetView zoomScale="115" zoomScaleNormal="115" workbookViewId="0">
      <pane xSplit="1" ySplit="2" topLeftCell="B459" activePane="bottomRight" state="frozen"/>
      <selection pane="topRight" activeCell="B1" sqref="B1"/>
      <selection pane="bottomLeft" activeCell="A3" sqref="A3"/>
      <selection pane="bottomRight" activeCell="A464" sqref="A46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64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</row>
    <row r="459" spans="1:13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</row>
    <row r="460" spans="1:13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</row>
    <row r="461" spans="1:13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</row>
    <row r="462" spans="1:13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</row>
    <row r="463" spans="1:13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</row>
    <row r="464" spans="1:13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8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G460" sqref="G46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64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" x14ac:dyDescent="0.15">
      <c r="A465" s="90">
        <v>43060</v>
      </c>
    </row>
    <row r="466" spans="1:1" x14ac:dyDescent="0.15">
      <c r="A466" s="90">
        <v>43061</v>
      </c>
    </row>
    <row r="467" spans="1:1" x14ac:dyDescent="0.15">
      <c r="A467" s="90">
        <v>43062</v>
      </c>
    </row>
    <row r="468" spans="1:1" x14ac:dyDescent="0.15">
      <c r="A468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74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B470" sqref="B47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9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582</v>
      </c>
    </row>
    <row r="450" spans="1:14" ht="27" x14ac:dyDescent="0.15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  <c r="N454" s="50" t="s">
        <v>581</v>
      </c>
    </row>
    <row r="455" spans="1:14" x14ac:dyDescent="0.15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  <c r="N459" s="50" t="s">
        <v>580</v>
      </c>
    </row>
    <row r="460" spans="1:14" x14ac:dyDescent="0.15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564</v>
      </c>
    </row>
    <row r="461" spans="1:14" x14ac:dyDescent="0.15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565</v>
      </c>
    </row>
    <row r="462" spans="1:14" x14ac:dyDescent="0.15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F463">
        <v>47.17</v>
      </c>
      <c r="G463" s="42">
        <f t="shared" ref="G463" si="764">+B463/D463-1</f>
        <v>-6.8548445984248918E-3</v>
      </c>
      <c r="H463" s="92"/>
      <c r="I463" s="93">
        <f t="shared" si="389"/>
        <v>-6.9959720161119066E-3</v>
      </c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767">B464/B463-1</f>
        <v>5.9777967549101696E-3</v>
      </c>
      <c r="D464" s="38">
        <f t="shared" ref="D464" si="768">+F463*(1+L464)</f>
        <v>47.112769637156056</v>
      </c>
      <c r="E464" s="92"/>
      <c r="F464">
        <v>47.11</v>
      </c>
      <c r="G464" s="42">
        <f t="shared" ref="G464" si="769">+B464/D464-1</f>
        <v>1.5346928018944439E-4</v>
      </c>
      <c r="H464" s="92"/>
      <c r="I464" s="93">
        <f t="shared" si="389"/>
        <v>2.122691572914448E-4</v>
      </c>
      <c r="J464">
        <v>20794.89</v>
      </c>
      <c r="K464">
        <v>20769.66</v>
      </c>
      <c r="L464" s="93">
        <f t="shared" ref="L464" si="770">+K464/J464-1</f>
        <v>-1.2132788391763238E-3</v>
      </c>
      <c r="M464" s="92">
        <f t="shared" ref="M464" si="771">WEEKDAY(A464,2)</f>
        <v>5</v>
      </c>
      <c r="N464" s="50" t="s">
        <v>579</v>
      </c>
    </row>
    <row r="465" spans="1:13" x14ac:dyDescent="0.15">
      <c r="A465" s="90">
        <v>43052</v>
      </c>
      <c r="B465">
        <v>46.96</v>
      </c>
      <c r="C465" s="93">
        <f t="shared" ref="C465" si="772">B465/B464-1</f>
        <v>-3.3955857385398192E-3</v>
      </c>
      <c r="D465" s="38">
        <f t="shared" ref="D465" si="773">+F464*(1+L465)</f>
        <v>46.970187388719893</v>
      </c>
      <c r="E465" s="92"/>
      <c r="F465">
        <v>46.97</v>
      </c>
      <c r="G465" s="42">
        <f t="shared" ref="G465" si="774">+B465/D465-1</f>
        <v>-2.1689052750806237E-4</v>
      </c>
      <c r="H465" s="92"/>
      <c r="I465" s="93">
        <f t="shared" si="389"/>
        <v>-2.1290185224609459E-4</v>
      </c>
      <c r="J465">
        <v>20769.66</v>
      </c>
      <c r="K465">
        <v>20708.02</v>
      </c>
      <c r="L465" s="93">
        <f t="shared" ref="L465" si="775">+K465/J465-1</f>
        <v>-2.9677905175145014E-3</v>
      </c>
      <c r="M465" s="92">
        <f t="shared" ref="M465" si="776">WEEKDAY(A465,2)</f>
        <v>1</v>
      </c>
    </row>
    <row r="466" spans="1:13" x14ac:dyDescent="0.15">
      <c r="A466" s="90">
        <v>43053</v>
      </c>
      <c r="B466">
        <v>46.42</v>
      </c>
      <c r="C466" s="93">
        <f t="shared" ref="C466" si="777">B466/B465-1</f>
        <v>-1.1499148211243648E-2</v>
      </c>
      <c r="D466" s="38">
        <f t="shared" ref="D466" si="778">+F465*(1+L466)</f>
        <v>46.685748758210586</v>
      </c>
      <c r="E466" s="92"/>
      <c r="F466">
        <v>46.68</v>
      </c>
      <c r="G466" s="42">
        <f t="shared" ref="G466" si="779">+B466/D466-1</f>
        <v>-5.692288659370548E-3</v>
      </c>
      <c r="H466" s="92"/>
      <c r="I466" s="93">
        <f t="shared" si="389"/>
        <v>-5.569837189374427E-3</v>
      </c>
      <c r="J466">
        <v>20708.02</v>
      </c>
      <c r="K466">
        <v>20582.7</v>
      </c>
      <c r="L466" s="93">
        <f t="shared" ref="L466" si="780">+K466/J466-1</f>
        <v>-6.0517615880224529E-3</v>
      </c>
      <c r="M466" s="92">
        <f t="shared" ref="M466" si="781">WEEKDAY(A466,2)</f>
        <v>2</v>
      </c>
    </row>
    <row r="467" spans="1:13" x14ac:dyDescent="0.15">
      <c r="A467" s="90">
        <v>43054</v>
      </c>
      <c r="B467">
        <v>45.85</v>
      </c>
      <c r="C467" s="93">
        <f t="shared" ref="C467" si="782">B467/B466-1</f>
        <v>-1.2279190004308438E-2</v>
      </c>
      <c r="D467" s="38">
        <f t="shared" ref="D467" si="783">+F466*(1+L467)</f>
        <v>45.923670014138082</v>
      </c>
      <c r="E467" s="92"/>
      <c r="F467">
        <v>45.92</v>
      </c>
      <c r="G467" s="42">
        <f t="shared" ref="G467" si="784">+B467/D467-1</f>
        <v>-1.6041839451289563E-3</v>
      </c>
      <c r="H467" s="92"/>
      <c r="I467" s="93">
        <f t="shared" si="389"/>
        <v>-1.5243902439024959E-3</v>
      </c>
      <c r="J467">
        <v>20582.7</v>
      </c>
      <c r="K467">
        <v>20249.21</v>
      </c>
      <c r="L467" s="93">
        <f t="shared" ref="L467" si="785">+K467/J467-1</f>
        <v>-1.6202441856510652E-2</v>
      </c>
      <c r="M467" s="92">
        <f t="shared" ref="M467" si="786">WEEKDAY(A467,2)</f>
        <v>3</v>
      </c>
    </row>
    <row r="468" spans="1:13" x14ac:dyDescent="0.15">
      <c r="A468" s="90">
        <v>43055</v>
      </c>
      <c r="B468">
        <v>46.71</v>
      </c>
      <c r="C468" s="93">
        <f t="shared" ref="C468" si="787">B468/B467-1</f>
        <v>1.8756815703380614E-2</v>
      </c>
      <c r="D468" s="38">
        <f t="shared" ref="D468" si="788">+F467*(1+L468)</f>
        <v>46.333908414204799</v>
      </c>
      <c r="E468" s="92"/>
      <c r="F468">
        <v>46.34</v>
      </c>
      <c r="G468" s="42">
        <f t="shared" ref="G468" si="789">+B468/D468-1</f>
        <v>8.1169838389869575E-3</v>
      </c>
      <c r="H468" s="92"/>
      <c r="I468" s="93">
        <f t="shared" si="389"/>
        <v>7.9844626672420649E-3</v>
      </c>
      <c r="J468">
        <v>20249.21</v>
      </c>
      <c r="K468">
        <v>20431.73</v>
      </c>
      <c r="L468" s="93">
        <f t="shared" ref="L468" si="790">+K468/J468-1</f>
        <v>9.0136849783275519E-3</v>
      </c>
      <c r="M468" s="92">
        <f t="shared" ref="M468" si="791">WEEKDAY(A468,2)</f>
        <v>4</v>
      </c>
    </row>
    <row r="469" spans="1:13" x14ac:dyDescent="0.15">
      <c r="A469" s="90">
        <v>43056</v>
      </c>
      <c r="B469">
        <v>46.49</v>
      </c>
      <c r="C469" s="93">
        <f t="shared" ref="C469" si="792">B469/B468-1</f>
        <v>-4.709912224363122E-3</v>
      </c>
      <c r="D469" s="38">
        <f t="shared" ref="D469" si="793">+F468*(1+L469)</f>
        <v>46.662764905370224</v>
      </c>
      <c r="E469" s="92"/>
      <c r="F469">
        <v>46.66</v>
      </c>
      <c r="G469" s="42">
        <f t="shared" ref="G469" si="794">+B469/D469-1</f>
        <v>-3.7024146708961592E-3</v>
      </c>
      <c r="H469" s="92"/>
      <c r="I469" s="93">
        <f t="shared" si="389"/>
        <v>-3.6433776253749217E-3</v>
      </c>
      <c r="J469">
        <v>20431.73</v>
      </c>
      <c r="K469">
        <v>20574.04</v>
      </c>
      <c r="L469" s="93">
        <f t="shared" ref="L469" si="795">+K469/J469-1</f>
        <v>6.9651468573634912E-3</v>
      </c>
      <c r="M469" s="92">
        <f t="shared" ref="M469" si="796">WEEKDAY(A469,2)</f>
        <v>5</v>
      </c>
    </row>
    <row r="470" spans="1:13" x14ac:dyDescent="0.15">
      <c r="A470" s="90">
        <v>43059</v>
      </c>
      <c r="B470">
        <v>46.97</v>
      </c>
      <c r="C470" s="93">
        <f t="shared" ref="C470" si="797">B470/B469-1</f>
        <v>1.0324801032480124E-2</v>
      </c>
      <c r="D470" s="38">
        <f t="shared" ref="D470" si="798">+F469*(1+L470)</f>
        <v>46.648909936988552</v>
      </c>
      <c r="E470" s="92"/>
      <c r="G470" s="42">
        <f t="shared" ref="G470" si="799">+B470/D470-1</f>
        <v>6.8831203868464641E-3</v>
      </c>
      <c r="H470" s="92"/>
      <c r="J470">
        <v>20574.04</v>
      </c>
      <c r="K470">
        <v>20569.150000000001</v>
      </c>
      <c r="L470" s="93">
        <f t="shared" ref="L470" si="800">+K470/J470-1</f>
        <v>-2.3767816141118114E-4</v>
      </c>
      <c r="M470" s="92">
        <f t="shared" ref="M470" si="801">WEEKDAY(A470,2)</f>
        <v>1</v>
      </c>
    </row>
    <row r="471" spans="1:13" x14ac:dyDescent="0.15">
      <c r="A471" s="90">
        <v>43060</v>
      </c>
    </row>
    <row r="472" spans="1:13" x14ac:dyDescent="0.15">
      <c r="A472" s="90">
        <v>43061</v>
      </c>
    </row>
    <row r="473" spans="1:13" x14ac:dyDescent="0.15">
      <c r="A473" s="90">
        <v>43062</v>
      </c>
    </row>
    <row r="474" spans="1:13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74"/>
  <sheetViews>
    <sheetView zoomScale="115" zoomScaleNormal="115" workbookViewId="0">
      <pane xSplit="1" ySplit="2" topLeftCell="B446" activePane="bottomRight" state="frozen"/>
      <selection pane="topRight" activeCell="B1" sqref="B1"/>
      <selection pane="bottomLeft" activeCell="A3" sqref="A3"/>
      <selection pane="bottomRight" activeCell="H468" sqref="H468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563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588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74"/>
  <sheetViews>
    <sheetView tabSelected="1" zoomScale="115" zoomScaleNormal="115" workbookViewId="0">
      <pane xSplit="1" ySplit="2" topLeftCell="B444" activePane="bottomRight" state="frozen"/>
      <selection pane="topRight" activeCell="B1" sqref="B1"/>
      <selection pane="bottomLeft" activeCell="A3" sqref="A3"/>
      <selection pane="bottomRight" activeCell="G472" sqref="G47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562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572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6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574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578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583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586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587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</row>
    <row r="472" spans="1:14" x14ac:dyDescent="0.15">
      <c r="A472" s="90">
        <v>43061</v>
      </c>
    </row>
    <row r="473" spans="1:14" x14ac:dyDescent="0.15">
      <c r="A473" s="90">
        <v>43062</v>
      </c>
    </row>
    <row r="474" spans="1:14" x14ac:dyDescent="0.15">
      <c r="A474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75"/>
  <sheetViews>
    <sheetView zoomScale="115" zoomScaleNormal="115" workbookViewId="0">
      <pane xSplit="1" ySplit="2" topLeftCell="B443" activePane="bottomRight" state="frozen"/>
      <selection pane="topRight" activeCell="B1" sqref="B1"/>
      <selection pane="bottomLeft" activeCell="A3" sqref="A3"/>
      <selection pane="bottomRight" activeCell="B474" sqref="B47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0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571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576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589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</row>
    <row r="473" spans="1:14" x14ac:dyDescent="0.15">
      <c r="A473" s="90">
        <v>43061</v>
      </c>
    </row>
    <row r="474" spans="1:14" x14ac:dyDescent="0.15">
      <c r="A474" s="90">
        <v>43062</v>
      </c>
    </row>
    <row r="475" spans="1:14" x14ac:dyDescent="0.15">
      <c r="A475" s="90">
        <v>43063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2017-11-20T21:56:08Z</dcterms:modified>
</cp:coreProperties>
</file>