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283" i="20" l="1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R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D372" i="9" s="1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D371" i="9"/>
  <c r="E371" i="9" s="1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H365" i="8" s="1"/>
  <c r="E365" i="8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H364" i="8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30" i="25" l="1"/>
  <c r="B231" i="25"/>
  <c r="B281" i="20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G363" i="8"/>
  <c r="H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H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R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H361" i="8" s="1"/>
  <c r="E361" i="8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H360" i="8" s="1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H356" i="8"/>
  <c r="I356" i="8"/>
  <c r="I357" i="8"/>
  <c r="D356" i="8"/>
  <c r="E356" i="8" s="1"/>
  <c r="D357" i="8"/>
  <c r="E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A1" i="27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H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H355" i="8"/>
  <c r="E355" i="8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8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H353" i="8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H352" i="8" s="1"/>
  <c r="E352" i="8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H351" i="8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H350" i="8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G349" i="8"/>
  <c r="H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H348" i="8"/>
  <c r="G348" i="8"/>
  <c r="E348" i="8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H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H346" i="8" s="1"/>
  <c r="E346" i="8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H345" i="8"/>
  <c r="E345" i="8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H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H342" i="8" s="1"/>
  <c r="E342" i="8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G341" i="8"/>
  <c r="H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G339" i="8"/>
  <c r="H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G337" i="8"/>
  <c r="H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E343" i="10"/>
  <c r="H343" i="10"/>
  <c r="G343" i="10"/>
  <c r="E342" i="9"/>
  <c r="G342" i="9"/>
  <c r="G342" i="11"/>
  <c r="H342" i="11"/>
  <c r="G336" i="8"/>
  <c r="H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G333" i="8"/>
  <c r="H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H330" i="8"/>
  <c r="G330" i="8"/>
  <c r="E330" i="8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H329" i="8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H327" i="8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H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G324" i="8"/>
  <c r="H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G323" i="8"/>
  <c r="H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G322" i="8"/>
  <c r="H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H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H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G318" i="8"/>
  <c r="H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G317" i="8"/>
  <c r="H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H316" i="8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22" i="10"/>
  <c r="H321" i="9"/>
  <c r="E321" i="11"/>
  <c r="G321" i="11"/>
  <c r="H321" i="11"/>
  <c r="H315" i="8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H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H312" i="8" s="1"/>
  <c r="E312" i="8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H310" i="8" s="1"/>
  <c r="E310" i="8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H309" i="8" s="1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H307" i="8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H304" i="8" s="1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10" i="10"/>
  <c r="G310" i="10"/>
  <c r="E310" i="10"/>
  <c r="G309" i="9"/>
  <c r="H309" i="9"/>
  <c r="G303" i="8"/>
  <c r="H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H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G301" i="8"/>
  <c r="H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G300" i="8"/>
  <c r="H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H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G297" i="8"/>
  <c r="H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H296" i="8" s="1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H295" i="8" s="1"/>
  <c r="E295" i="8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H292" i="8" s="1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H291" i="8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H290" i="8"/>
  <c r="G290" i="8"/>
  <c r="E290" i="8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G289" i="8"/>
  <c r="H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45" i="8"/>
  <c r="H258" i="9"/>
  <c r="H247" i="6"/>
  <c r="E266" i="7"/>
  <c r="H267" i="9"/>
  <c r="E258" i="9"/>
  <c r="H252" i="11"/>
  <c r="H265" i="5"/>
  <c r="E253" i="11"/>
  <c r="E238" i="6"/>
  <c r="H249" i="9"/>
  <c r="E241" i="8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H257" i="8"/>
  <c r="H246" i="8"/>
  <c r="E263" i="5"/>
  <c r="E264" i="11"/>
  <c r="H253" i="8"/>
  <c r="E251" i="11"/>
  <c r="E264" i="8"/>
  <c r="H258" i="7"/>
  <c r="H252" i="6"/>
  <c r="E276" i="11"/>
  <c r="E269" i="9"/>
  <c r="H277" i="7"/>
  <c r="E269" i="10"/>
  <c r="H261" i="11"/>
  <c r="H255" i="11"/>
  <c r="H286" i="8"/>
  <c r="H263" i="10"/>
  <c r="E282" i="9"/>
  <c r="H270" i="9"/>
  <c r="H262" i="9"/>
  <c r="H251" i="5"/>
  <c r="E283" i="8"/>
  <c r="H257" i="5"/>
  <c r="E254" i="9"/>
  <c r="E250" i="9"/>
  <c r="H244" i="10"/>
  <c r="E246" i="10"/>
  <c r="H245" i="5"/>
  <c r="E248" i="10"/>
  <c r="E293" i="9"/>
  <c r="H287" i="8"/>
  <c r="H278" i="5"/>
  <c r="H269" i="5"/>
  <c r="H287" i="5"/>
  <c r="E276" i="6"/>
  <c r="E279" i="11"/>
  <c r="H274" i="9"/>
  <c r="H285" i="6"/>
  <c r="E280" i="7"/>
  <c r="E273" i="7"/>
  <c r="E268" i="8"/>
  <c r="H275" i="6"/>
  <c r="E237" i="6"/>
  <c r="E249" i="10"/>
  <c r="E245" i="9"/>
  <c r="E244" i="6"/>
  <c r="E284" i="8"/>
  <c r="E279" i="7"/>
  <c r="H274" i="8"/>
  <c r="E276" i="9"/>
  <c r="H294" i="10"/>
  <c r="E286" i="10"/>
  <c r="H241" i="7"/>
  <c r="E244" i="10"/>
  <c r="E243" i="8"/>
  <c r="E286" i="5"/>
  <c r="H292" i="11"/>
  <c r="E279" i="6"/>
  <c r="E277" i="8"/>
  <c r="H280" i="10"/>
  <c r="E275" i="10"/>
  <c r="E286" i="7"/>
  <c r="E283" i="11"/>
  <c r="H272" i="5"/>
  <c r="H268" i="5"/>
  <c r="H293" i="10"/>
  <c r="H282" i="5"/>
  <c r="E283" i="9"/>
  <c r="E280" i="11"/>
  <c r="H240" i="8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78" i="8"/>
  <c r="H263" i="6"/>
  <c r="E259" i="8"/>
  <c r="H288" i="10"/>
  <c r="H291" i="11"/>
  <c r="E273" i="11"/>
  <c r="E261" i="10"/>
  <c r="H251" i="7"/>
  <c r="E245" i="6"/>
  <c r="H273" i="10"/>
  <c r="E261" i="8"/>
  <c r="E262" i="11"/>
  <c r="E248" i="8"/>
  <c r="H269" i="6"/>
  <c r="E262" i="7"/>
  <c r="H243" i="11"/>
  <c r="H241" i="8"/>
  <c r="E238" i="8"/>
  <c r="H249" i="10"/>
  <c r="H286" i="7"/>
  <c r="H286" i="5"/>
  <c r="E272" i="7"/>
  <c r="E274" i="11"/>
  <c r="E285" i="8"/>
  <c r="H287" i="9"/>
  <c r="H282" i="9"/>
  <c r="H278" i="11"/>
  <c r="E274" i="10"/>
  <c r="E285" i="7"/>
  <c r="E282" i="10"/>
  <c r="H271" i="8"/>
  <c r="E267" i="8"/>
  <c r="E272" i="5"/>
  <c r="H239" i="8"/>
  <c r="E243" i="6"/>
  <c r="E241" i="5"/>
  <c r="E285" i="9"/>
  <c r="H293" i="11"/>
  <c r="H285" i="10"/>
  <c r="H279" i="9"/>
  <c r="H268" i="8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67" i="8"/>
  <c r="H292" i="10"/>
  <c r="E288" i="9"/>
  <c r="H276" i="8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4" i="8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49" i="8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58" i="8"/>
  <c r="E258" i="10"/>
  <c r="H249" i="7"/>
  <c r="E284" i="10"/>
  <c r="E263" i="6"/>
  <c r="H260" i="10"/>
  <c r="E251" i="5"/>
  <c r="E246" i="8"/>
  <c r="E265" i="7"/>
  <c r="H260" i="5"/>
  <c r="H256" i="8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E244" i="8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66" i="7"/>
  <c r="H267" i="7"/>
  <c r="E239" i="6"/>
  <c r="E250" i="11"/>
  <c r="H242" i="5"/>
  <c r="E293" i="10"/>
  <c r="E285" i="6"/>
  <c r="H281" i="8"/>
  <c r="E282" i="11"/>
  <c r="H272" i="8"/>
  <c r="H273" i="11"/>
  <c r="E291" i="11"/>
  <c r="H238" i="7"/>
  <c r="H243" i="5"/>
  <c r="H246" i="10"/>
  <c r="E284" i="7"/>
  <c r="E291" i="10"/>
  <c r="H288" i="9"/>
  <c r="H275" i="5"/>
  <c r="H270" i="8"/>
  <c r="H290" i="11"/>
  <c r="H284" i="11"/>
  <c r="H281" i="11"/>
  <c r="E269" i="8"/>
  <c r="H279" i="5"/>
  <c r="H282" i="6"/>
  <c r="E277" i="10"/>
  <c r="E265" i="8"/>
  <c r="H272" i="9"/>
  <c r="E239" i="8"/>
  <c r="H244" i="8"/>
  <c r="H285" i="7"/>
  <c r="E281" i="6"/>
  <c r="E292" i="10"/>
  <c r="H282" i="11"/>
  <c r="E277" i="11"/>
  <c r="E267" i="5"/>
  <c r="H291" i="9"/>
  <c r="E282" i="7"/>
  <c r="H276" i="7"/>
  <c r="H271" i="7"/>
  <c r="E266" i="8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50" i="8"/>
  <c r="H245" i="7"/>
  <c r="H264" i="5"/>
  <c r="H260" i="9"/>
  <c r="H251" i="8"/>
  <c r="E252" i="10"/>
  <c r="H272" i="11"/>
  <c r="H261" i="5"/>
  <c r="E252" i="6"/>
  <c r="E282" i="8"/>
  <c r="H284" i="8"/>
  <c r="H265" i="7"/>
  <c r="H267" i="10"/>
  <c r="H254" i="6"/>
  <c r="E251" i="7"/>
  <c r="E271" i="9"/>
  <c r="H262" i="11"/>
  <c r="H252" i="8"/>
  <c r="E252" i="11"/>
  <c r="H275" i="11"/>
  <c r="H261" i="6"/>
  <c r="H257" i="7"/>
  <c r="E253" i="6"/>
  <c r="E249" i="8"/>
  <c r="H274" i="5"/>
  <c r="H269" i="11"/>
  <c r="E258" i="8"/>
  <c r="H255" i="8"/>
  <c r="H250" i="7"/>
  <c r="E287" i="8"/>
  <c r="H275" i="9"/>
  <c r="H267" i="11"/>
  <c r="H256" i="5"/>
  <c r="H257" i="10"/>
  <c r="H251" i="9"/>
  <c r="E267" i="7"/>
  <c r="E267" i="9"/>
  <c r="E257" i="7"/>
  <c r="E253" i="5"/>
  <c r="H248" i="8"/>
  <c r="H279" i="10"/>
  <c r="E263" i="8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63" i="8"/>
  <c r="H259" i="5"/>
  <c r="E255" i="7"/>
  <c r="H250" i="5"/>
  <c r="H250" i="11"/>
  <c r="E271" i="11"/>
  <c r="E266" i="11"/>
  <c r="E256" i="7"/>
  <c r="E252" i="8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E289" i="11"/>
  <c r="H280" i="11"/>
  <c r="E272" i="10"/>
  <c r="H272" i="10"/>
  <c r="E240" i="6"/>
  <c r="H244" i="9"/>
  <c r="H285" i="8"/>
  <c r="H278" i="7"/>
  <c r="H283" i="6"/>
  <c r="E289" i="10"/>
  <c r="E275" i="5"/>
  <c r="E270" i="6"/>
  <c r="H266" i="8"/>
  <c r="E290" i="11"/>
  <c r="E245" i="10"/>
  <c r="E250" i="10"/>
  <c r="H241" i="5"/>
  <c r="E287" i="7"/>
  <c r="H286" i="10"/>
  <c r="E278" i="6"/>
  <c r="E278" i="8"/>
  <c r="H274" i="7"/>
  <c r="E275" i="9"/>
  <c r="E293" i="11"/>
  <c r="H279" i="8"/>
  <c r="H284" i="9"/>
  <c r="E272" i="6"/>
  <c r="E276" i="10"/>
  <c r="E287" i="5"/>
  <c r="E286" i="9"/>
  <c r="H283" i="8"/>
  <c r="E279" i="9"/>
  <c r="E269" i="5"/>
  <c r="H289" i="11"/>
  <c r="H238" i="8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E270" i="8"/>
  <c r="H265" i="8"/>
  <c r="H271" i="11"/>
  <c r="H266" i="11"/>
  <c r="E262" i="9"/>
  <c r="E273" i="9"/>
  <c r="E271" i="8"/>
  <c r="E262" i="8"/>
  <c r="H251" i="6"/>
  <c r="H247" i="8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H277" i="8"/>
  <c r="E271" i="10"/>
  <c r="E265" i="11"/>
  <c r="E260" i="10"/>
  <c r="E251" i="8"/>
  <c r="E246" i="5"/>
  <c r="E264" i="6"/>
  <c r="H261" i="7"/>
  <c r="E255" i="6"/>
  <c r="H252" i="7"/>
  <c r="H253" i="10"/>
  <c r="H262" i="8"/>
  <c r="E257" i="8"/>
  <c r="H258" i="10"/>
  <c r="E282" i="6"/>
  <c r="E279" i="5"/>
  <c r="H270" i="11"/>
  <c r="E260" i="7"/>
  <c r="E254" i="6"/>
  <c r="E250" i="8"/>
  <c r="E245" i="8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11"/>
  <c r="E247" i="6"/>
  <c r="H268" i="9"/>
  <c r="E254" i="8"/>
  <c r="H248" i="6"/>
  <c r="E276" i="8"/>
  <c r="E262" i="6"/>
  <c r="E265" i="9"/>
  <c r="E255" i="8"/>
  <c r="H250" i="6"/>
  <c r="H245" i="6"/>
  <c r="H264" i="6"/>
  <c r="E260" i="5"/>
  <c r="H260" i="11"/>
  <c r="E251" i="6"/>
  <c r="H243" i="8"/>
  <c r="H238" i="6"/>
  <c r="H247" i="11"/>
  <c r="H242" i="8"/>
  <c r="E244" i="7"/>
  <c r="E242" i="8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H273" i="8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9" i="8"/>
  <c r="H258" i="11"/>
  <c r="E280" i="9"/>
  <c r="H265" i="6"/>
  <c r="E266" i="10"/>
  <c r="H259" i="10"/>
  <c r="E275" i="7"/>
  <c r="H266" i="10"/>
  <c r="H254" i="8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H282" i="8"/>
  <c r="E287" i="11"/>
  <c r="H280" i="5"/>
  <c r="H286" i="11"/>
  <c r="E273" i="8"/>
  <c r="H287" i="10"/>
  <c r="E277" i="5"/>
  <c r="E289" i="9"/>
  <c r="H286" i="9"/>
  <c r="E280" i="8"/>
  <c r="H278" i="9"/>
  <c r="H267" i="5"/>
  <c r="H279" i="6"/>
  <c r="E290" i="10"/>
  <c r="E273" i="5"/>
  <c r="H281" i="5"/>
  <c r="H284" i="10"/>
  <c r="H261" i="8"/>
  <c r="E252" i="5"/>
  <c r="E257" i="5"/>
  <c r="E288" i="10"/>
  <c r="H287" i="11"/>
  <c r="E277" i="7"/>
  <c r="E281" i="8"/>
  <c r="H280" i="8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60" i="8"/>
  <c r="H273" i="7"/>
  <c r="E249" i="5"/>
  <c r="H267" i="6"/>
  <c r="E240" i="5"/>
  <c r="E243" i="5"/>
  <c r="E274" i="7"/>
  <c r="E269" i="7"/>
  <c r="E243" i="7"/>
  <c r="H277" i="6"/>
  <c r="E274" i="5"/>
  <c r="E256" i="5"/>
  <c r="E254" i="5"/>
  <c r="H275" i="8"/>
  <c r="E254" i="7"/>
  <c r="H269" i="8"/>
  <c r="H273" i="5"/>
  <c r="E259" i="10"/>
  <c r="H270" i="7"/>
  <c r="E264" i="10"/>
  <c r="E247" i="5"/>
  <c r="E248" i="5"/>
  <c r="E259" i="5"/>
  <c r="E245" i="5"/>
  <c r="E261" i="7"/>
  <c r="E259" i="9"/>
  <c r="E260" i="8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<sst xmlns="http://schemas.openxmlformats.org/spreadsheetml/2006/main" count="500" uniqueCount="404">
  <si>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</si>
  <si>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</si>
  <si>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</si>
  <si>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</si>
  <si>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</si>
  <si>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</si>
  <si>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</si>
  <si>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</si>
  <si>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</si>
  <si>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</si>
  <si>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</si>
  <si>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</si>
  <si>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</si>
  <si>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</si>
  <si>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</si>
  <si>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</si>
  <si>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</si>
  <si>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</si>
  <si>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</si>
  <si>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</si>
  <si>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</si>
  <si>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</si>
  <si>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</si>
  <si>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</si>
  <si>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</si>
  <si>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</si>
  <si>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</si>
  <si>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</si>
  <si>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</si>
  <si>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</si>
  <si>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</si>
  <si>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</si>
  <si>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</si>
  <si>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</si>
  <si>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</si>
  <si>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</si>
  <si>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</si>
  <si>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</si>
  <si>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</si>
  <si>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</si>
  <si>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</si>
  <si>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</si>
  <si>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</si>
  <si>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</si>
  <si>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</si>
  <si>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</si>
  <si>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</si>
  <si>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</si>
  <si>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</si>
  <si>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</si>
  <si>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</si>
  <si>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</si>
  <si>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</si>
  <si>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</si>
  <si>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</si>
  <si>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</si>
  <si>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</si>
  <si>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</si>
  <si>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</si>
  <si>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</si>
  <si>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</si>
  <si>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</si>
  <si>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</si>
  <si>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</si>
  <si>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</si>
  <si>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</si>
  <si>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</si>
  <si>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</si>
  <si>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</si>
  <si>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</si>
  <si>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</si>
  <si>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</si>
  <si>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</si>
  <si>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</si>
  <si>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</si>
  <si>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</si>
  <si>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</si>
  <si>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</si>
  <si>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</si>
  <si>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</si>
  <si>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</si>
  <si>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</si>
  <si>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</si>
  <si>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</si>
  <si>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</si>
  <si>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</si>
  <si>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</si>
  <si>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</si>
  <si>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</si>
  <si>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</si>
  <si>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</si>
  <si>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</si>
  <si>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</si>
  <si>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</si>
  <si>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</si>
  <si>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</si>
  <si>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</si>
  <si>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</si>
  <si>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</si>
  <si>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</si>
  <si>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</si>
  <si>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</si>
  <si>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</si>
  <si>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</si>
  <si>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</si>
  <si>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</si>
  <si>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</si>
  <si>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</si>
  <si>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</si>
  <si>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</si>
  <si>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</si>
  <si>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</si>
  <si>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</si>
  <si>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</si>
  <si>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</si>
  <si>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</si>
  <si>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</si>
  <si>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</si>
  <si>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</si>
  <si>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</si>
  <si>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</si>
  <si>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</si>
  <si>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</si>
  <si>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</si>
  <si>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</si>
  <si>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</si>
  <si>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</si>
  <si>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</si>
  <si>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</si>
  <si>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</si>
  <si>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</si>
  <si>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</si>
  <si>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</si>
  <si>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</si>
  <si>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</si>
  <si>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</si>
  <si>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</si>
  <si>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</si>
  <si>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</si>
  <si>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</si>
  <si>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</si>
  <si>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</si>
  <si>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</si>
  <si>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</si>
  <si>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</si>
  <si>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</si>
  <si>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</si>
  <si>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</si>
  <si>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</si>
  <si>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</si>
  <si>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</si>
  <si>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</si>
  <si>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</si>
  <si>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</si>
  <si>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</si>
  <si>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</si>
  <si>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</si>
  <si>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</si>
  <si>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</si>
  <si>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</si>
  <si>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</si>
  <si>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</si>
  <si>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</si>
  <si>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</si>
  <si>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</si>
  <si>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</si>
  <si>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</si>
  <si>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</si>
  <si>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</si>
  <si>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</si>
  <si>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</si>
  <si>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</si>
  <si>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</si>
  <si>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</si>
  <si>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</si>
  <si>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</si>
  <si>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</si>
  <si>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</si>
  <si>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</si>
  <si>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</si>
  <si>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</si>
  <si>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</si>
  <si>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</si>
  <si>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</si>
  <si>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</si>
  <si>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</si>
  <si>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</si>
  <si>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</si>
  <si>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</si>
  <si>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</si>
  <si>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</si>
  <si>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</si>
  <si>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</si>
  <si>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</si>
  <si>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</si>
  <si>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</si>
  <si>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</si>
  <si>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</si>
  <si>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</si>
  <si>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</si>
  <si>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</si>
  <si>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</si>
  <si>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</si>
  <si>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</si>
  <si>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</si>
  <si>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</si>
  <si>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</si>
  <si>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</si>
  <si>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</si>
  <si>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</si>
  <si>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</si>
  <si>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</si>
  <si>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</si>
  <si>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</si>
  <si>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</si>
  <si>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</si>
  <si>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</si>
  <si>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</si>
  <si>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</si>
  <si>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</si>
  <si>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</si>
  <si>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</si>
  <si>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</si>
  <si>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</si>
  <si>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</si>
  <si>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</si>
  <si>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</si>
  <si>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</si>
  <si>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</si>
  <si>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</si>
  <si>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</si>
  <si>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</si>
  <si>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</si>
  <si>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</si>
  <si>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</si>
  <si>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</si>
  <si>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</si>
  <si>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</si>
  <si>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</si>
  <si>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</si>
  <si>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</si>
  <si>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</si>
  <si>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</si>
  <si>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</si>
  <si>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</si>
  <si>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</si>
  <si>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</si>
  <si>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</si>
  <si>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</si>
  <si>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</si>
  <si>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</si>
  <si>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</si>
  <si>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</si>
  <si>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</si>
  <si>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</si>
  <si>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</si>
  <si>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</si>
  <si>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</si>
  <si>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</si>
  <si>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</si>
  <si>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</si>
  <si>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</si>
  <si>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</si>
  <si>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</si>
  <si>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</si>
  <si>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</si>
  <si>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</si>
  <si>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</si>
  <si>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</si>
  <si>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</si>
  <si>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</si>
  <si>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</si>
  <si>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</si>
  <si>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</si>
  <si>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</si>
  <si>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</si>
  <si>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</si>
  <si>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</si>
  <si>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</si>
  <si>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</si>
  <si>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</si>
  <si>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</si>
  <si>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</si>
  <si>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</si>
  <si>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</si>
  <si>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</si>
  <si>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</si>
  <si>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</si>
  <si>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</si>
  <si>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</si>
  <si>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</si>
  <si>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</si>
  <si>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</si>
  <si>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</si>
  <si>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</si>
  <si>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</si>
  <si>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</si>
  <si>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</si>
  <si>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</si>
  <si>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</si>
  <si>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</si>
  <si>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</si>
  <si>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</si>
  <si>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</si>
  <si>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</si>
  <si>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</si>
  <si>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</si>
  <si>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</si>
  <si>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</si>
  <si>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</si>
  <si>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</si>
  <si>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</si>
  <si>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</si>
  <si>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</si>
  <si>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</si>
  <si>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</si>
  <si>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</si>
  <si>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</si>
  <si>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</si>
  <si>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</si>
  <si>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</si>
  <si>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</si>
  <si>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</si>
  <si>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</si>
  <si>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</si>
  <si>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</si>
  <si>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</si>
  <si>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</si>
  <si>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</si>
  <si>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</si>
  <si>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</si>
  <si>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</si>
  <si>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</si>
  <si>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</si>
  <si>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</si>
  <si>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</si>
  <si>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</si>
  <si>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</si>
  <si>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</si>
  <si>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</si>
  <si>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</si>
  <si>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</si>
  <si>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</si>
  <si>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</si>
  <si>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</si>
  <si>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</si>
  <si>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</si>
  <si>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</si>
  <si>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</si>
  <si>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</si>
  <si>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</si>
  <si>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</si>
  <si>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</si>
  <si>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</si>
  <si>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</si>
  <si>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</si>
  <si>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</si>
  <si>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</si>
  <si>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</si>
  <si>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</si>
  <si>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</si>
  <si>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</si>
  <si>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</si>
  <si>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</si>
  <si>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</si>
  <si>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</si>
  <si>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</si>
  <si>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</si>
  <si>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</si>
  <si>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</si>
  <si>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</si>
  <si>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</si>
  <si>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</si>
  <si>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</si>
  <si>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</si>
  <si>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</si>
  <si>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</si>
  <si>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</si>
  <si>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</si>
  <si>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</si>
  <si>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</si>
  <si>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</si>
  <si>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</si>
  <si>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</si>
  <si>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</si>
  <si>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</si>
  <si>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</si>
  <si>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</si>
  <si>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</si>
  <si>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</si>
  <si>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</si>
  <si>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</si>
  <si>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</si>
  <si>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</si>
  <si>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</si>
  <si>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</si>
  <si>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</si>
  <si>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</si>
  <si>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</si>
  <si>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</si>
  <si>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FTSEA50 2</t>
  </si>
  <si>
    <t>BOCFX</t>
  </si>
  <si>
    <t>index down 2%</t>
    <phoneticPr fontId="1" type="noConversion"/>
  </si>
  <si>
    <t>US shut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</si>
</sst>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E19" sqref="E19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ht="14.1" x14ac:dyDescent="0.25">
      <c r="A1" s="1">
        <f>D10</f>
        <v>42921</v>
      </c>
    </row>
    <row r="2" spans="1:14" ht="14.1" x14ac:dyDescent="0.25">
      <c r="A2" t="s">
        <v>390</v>
      </c>
      <c r="B2" s="39">
        <v>6.7949849999999996</v>
      </c>
      <c r="C2" s="1">
        <v>42921</v>
      </c>
      <c r="D2" s="41">
        <v>13</v>
      </c>
    </row>
    <row r="3" spans="1:14" x14ac:dyDescent="0.15">
      <c r="A3" t="s">
        <v>391</v>
      </c>
      <c r="B3" s="39">
        <v>6.8013349999999999</v>
      </c>
      <c r="C3" s="1">
        <v>42921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6.8000449999999999</v>
      </c>
      <c r="C4" s="1">
        <v>42922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3659.6795000000002</v>
      </c>
      <c r="C5" s="41">
        <v>3619.9841000000001</v>
      </c>
      <c r="D5" s="25">
        <v>1.0999999999999999E-2</v>
      </c>
      <c r="J5" s="71"/>
      <c r="K5" s="72"/>
      <c r="L5" s="73"/>
      <c r="M5" s="74"/>
    </row>
    <row r="6" spans="1:14" x14ac:dyDescent="0.15">
      <c r="A6" t="s">
        <v>349</v>
      </c>
      <c r="B6" s="39">
        <v>3207.1342</v>
      </c>
      <c r="C6" s="41">
        <v>3182.8038999999999</v>
      </c>
      <c r="D6" s="25">
        <v>7.6E-3</v>
      </c>
      <c r="J6" s="75"/>
      <c r="K6" s="76"/>
      <c r="L6" s="77"/>
      <c r="M6" s="78"/>
    </row>
    <row r="7" spans="1:14" x14ac:dyDescent="0.15">
      <c r="A7" t="s">
        <v>350</v>
      </c>
      <c r="B7">
        <v>1836.6310000000001</v>
      </c>
      <c r="C7" s="39">
        <v>1829.5050000000001</v>
      </c>
      <c r="D7" s="25">
        <v>3.8999999999999998E-3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10561.089</v>
      </c>
      <c r="C8" s="39">
        <v>10474.828</v>
      </c>
      <c r="D8" s="25">
        <v>8.2000000000000007E-3</v>
      </c>
      <c r="J8" s="83"/>
      <c r="K8" s="84"/>
      <c r="L8" s="85"/>
      <c r="M8" s="86"/>
    </row>
    <row r="9" spans="1:14" x14ac:dyDescent="0.15">
      <c r="A9" t="s">
        <v>352</v>
      </c>
      <c r="B9">
        <v>6193.9641000000001</v>
      </c>
      <c r="C9" s="39">
        <v>6146.8527000000004</v>
      </c>
      <c r="D9" s="25">
        <v>7.7000000000000002E-3</v>
      </c>
      <c r="J9" s="87"/>
      <c r="K9" s="88"/>
      <c r="L9" s="89"/>
      <c r="M9" s="90"/>
    </row>
    <row r="10" spans="1:14" ht="14.1" x14ac:dyDescent="0.25">
      <c r="A10" t="s">
        <v>353</v>
      </c>
      <c r="B10">
        <v>12.52</v>
      </c>
      <c r="C10" s="39">
        <v>12.757999999999999</v>
      </c>
      <c r="D10" s="1">
        <v>42921</v>
      </c>
    </row>
    <row r="11" spans="1:14" ht="14.1" x14ac:dyDescent="0.25">
      <c r="A11" t="s">
        <v>354</v>
      </c>
      <c r="B11">
        <v>13.02</v>
      </c>
      <c r="C11" s="39">
        <v>13.0046</v>
      </c>
      <c r="D11" s="1">
        <v>42921</v>
      </c>
    </row>
    <row r="12" spans="1:14" x14ac:dyDescent="0.15">
      <c r="A12" t="s">
        <v>355</v>
      </c>
      <c r="B12">
        <v>7.78</v>
      </c>
      <c r="C12" s="1">
        <v>7.86</v>
      </c>
      <c r="D12" s="1">
        <v>42921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43.2</v>
      </c>
      <c r="C13" s="39">
        <v>43.192999999999998</v>
      </c>
      <c r="D13" s="1">
        <v>42921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39.96</v>
      </c>
      <c r="C14" s="39">
        <v>40.119999999999997</v>
      </c>
      <c r="D14" s="1">
        <v>42919</v>
      </c>
      <c r="J14" s="55"/>
      <c r="K14" s="58"/>
      <c r="L14" s="61"/>
      <c r="M14" s="64"/>
      <c r="N14" s="67"/>
    </row>
    <row r="15" spans="1:14" ht="14.1" x14ac:dyDescent="0.25">
      <c r="A15" t="s">
        <v>358</v>
      </c>
      <c r="B15">
        <v>31.39</v>
      </c>
      <c r="C15">
        <v>31.281400000000001</v>
      </c>
      <c r="D15" s="1">
        <v>42919</v>
      </c>
    </row>
    <row r="16" spans="1:14" ht="14.1" x14ac:dyDescent="0.25">
      <c r="A16" t="s">
        <v>359</v>
      </c>
      <c r="B16">
        <v>27.16</v>
      </c>
      <c r="C16">
        <v>27.003799999999998</v>
      </c>
      <c r="D16" s="1">
        <v>42919</v>
      </c>
    </row>
    <row r="17" spans="1:16" ht="14.1" x14ac:dyDescent="0.25">
      <c r="A17" t="s">
        <v>360</v>
      </c>
      <c r="B17">
        <v>33.21</v>
      </c>
      <c r="C17" s="1">
        <v>33.1524</v>
      </c>
      <c r="D17" s="1">
        <v>42919</v>
      </c>
    </row>
    <row r="18" spans="1:16" ht="14.1" x14ac:dyDescent="0.25">
      <c r="A18" t="s">
        <v>361</v>
      </c>
      <c r="B18">
        <v>11424.27</v>
      </c>
      <c r="C18" s="1"/>
      <c r="D18" s="1"/>
    </row>
    <row r="19" spans="1:16" ht="14.1" x14ac:dyDescent="0.25">
      <c r="A19" t="s">
        <v>400</v>
      </c>
      <c r="B19">
        <v>11424.27</v>
      </c>
      <c r="D19" s="1"/>
    </row>
    <row r="20" spans="1:16" ht="14.1" x14ac:dyDescent="0.25">
      <c r="A20" t="s">
        <v>362</v>
      </c>
      <c r="B20">
        <v>17681.439999999999</v>
      </c>
      <c r="C20" s="39"/>
      <c r="D20" s="41"/>
    </row>
    <row r="21" spans="1:16" ht="14.1" x14ac:dyDescent="0.25">
      <c r="A21" t="s">
        <v>401</v>
      </c>
      <c r="B21">
        <v>6.7922000000000002</v>
      </c>
      <c r="C21" s="1">
        <v>42922</v>
      </c>
      <c r="D21" s="41">
        <v>0.22916666666666666</v>
      </c>
    </row>
    <row r="22" spans="1:16" ht="14.1" x14ac:dyDescent="0.25">
      <c r="A22" t="s">
        <v>363</v>
      </c>
      <c r="B22">
        <v>931</v>
      </c>
      <c r="C22" s="39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ht="14.1" x14ac:dyDescent="0.25">
      <c r="A23" s="39">
        <v>3179.2168999999999</v>
      </c>
      <c r="B23" s="39">
        <v>3179.0248000000001</v>
      </c>
      <c r="C23" s="39">
        <v>3181.5841</v>
      </c>
      <c r="D23" s="1">
        <v>3184.8453</v>
      </c>
      <c r="E23">
        <v>3190.3362000000002</v>
      </c>
      <c r="F23">
        <v>3194.3578000000002</v>
      </c>
      <c r="G23">
        <v>3174.7103000000002</v>
      </c>
      <c r="H23">
        <v>1111</v>
      </c>
      <c r="I23">
        <v>1021</v>
      </c>
      <c r="J23">
        <v>3190.3362000000002</v>
      </c>
      <c r="K23">
        <v>3192.0790000000002</v>
      </c>
      <c r="L23">
        <v>3207.0817000000002</v>
      </c>
      <c r="M23">
        <v>3207.1415999999999</v>
      </c>
      <c r="N23">
        <v>3189.6803</v>
      </c>
      <c r="O23">
        <v>1442</v>
      </c>
      <c r="P23">
        <v>1330</v>
      </c>
    </row>
    <row r="24" spans="1:16" ht="14.1" x14ac:dyDescent="0.25">
      <c r="C24" s="39"/>
      <c r="D24" s="1"/>
    </row>
    <row r="25" spans="1:16" ht="14.1" x14ac:dyDescent="0.25">
      <c r="D25" s="1"/>
    </row>
    <row r="26" spans="1:16" ht="14.1" x14ac:dyDescent="0.25">
      <c r="D26" s="25"/>
    </row>
    <row r="27" spans="1:16" ht="14.1" x14ac:dyDescent="0.25">
      <c r="D27" s="1"/>
    </row>
    <row r="28" spans="1:16" ht="14.1" x14ac:dyDescent="0.25">
      <c r="C28" s="1"/>
      <c r="D28" s="94"/>
    </row>
    <row r="29" spans="1:16" ht="14.1" x14ac:dyDescent="0.25">
      <c r="C29" s="1"/>
      <c r="D29" s="1"/>
    </row>
    <row r="30" spans="1:16" ht="14.1" x14ac:dyDescent="0.25">
      <c r="D30" s="1"/>
    </row>
    <row r="31" spans="1:16" ht="14.1" x14ac:dyDescent="0.25">
      <c r="D31" s="1"/>
    </row>
    <row r="32" spans="1:16" ht="14.1" x14ac:dyDescent="0.25">
      <c r="C32" s="1"/>
      <c r="D32" s="1"/>
    </row>
    <row r="33" spans="3:4" ht="14.1" x14ac:dyDescent="0.25">
      <c r="D33" s="1"/>
    </row>
    <row r="34" spans="3:4" ht="14.1" x14ac:dyDescent="0.25">
      <c r="D34" s="1"/>
    </row>
    <row r="35" spans="3:4" ht="14.1" x14ac:dyDescent="0.25">
      <c r="D35" s="1"/>
    </row>
    <row r="36" spans="3:4" x14ac:dyDescent="0.15">
      <c r="D36" s="1"/>
    </row>
    <row r="37" spans="3:4" x14ac:dyDescent="0.15">
      <c r="C37" s="1"/>
      <c r="D37" s="1"/>
    </row>
    <row r="38" spans="3:4" x14ac:dyDescent="0.15">
      <c r="C38" s="1"/>
      <c r="D38" s="94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C43" s="1"/>
      <c r="D43" s="1"/>
    </row>
    <row r="44" spans="3:4" x14ac:dyDescent="0.15">
      <c r="D44" s="1"/>
    </row>
    <row r="45" spans="3:4" x14ac:dyDescent="0.15">
      <c r="D45" s="1"/>
    </row>
    <row r="46" spans="3:4" x14ac:dyDescent="0.15">
      <c r="D46" s="25"/>
    </row>
    <row r="47" spans="3:4" x14ac:dyDescent="0.15">
      <c r="D47" s="25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1"/>
    </row>
    <row r="52" spans="3:4" x14ac:dyDescent="0.15">
      <c r="D52" s="1"/>
    </row>
    <row r="53" spans="3:4" x14ac:dyDescent="0.15">
      <c r="D53" s="1"/>
    </row>
    <row r="54" spans="3:4" x14ac:dyDescent="0.15">
      <c r="C54" s="1"/>
      <c r="D54" s="1"/>
    </row>
    <row r="55" spans="3:4" x14ac:dyDescent="0.15">
      <c r="D55" s="1"/>
    </row>
    <row r="56" spans="3:4" x14ac:dyDescent="0.15"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C62" s="1"/>
      <c r="D62" s="94"/>
    </row>
    <row r="63" spans="3:4" x14ac:dyDescent="0.15">
      <c r="C63" s="1"/>
      <c r="D63" s="94"/>
    </row>
    <row r="64" spans="3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25"/>
    </row>
    <row r="84" spans="4:4" x14ac:dyDescent="0.15">
      <c r="D84" s="25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9" spans="3:4" x14ac:dyDescent="0.1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31"/>
  <sheetViews>
    <sheetView zoomScale="115" zoomScaleNormal="115" workbookViewId="0">
      <pane xSplit="1" ySplit="1" topLeftCell="B206" activePane="bottomRight" state="frozen"/>
      <selection pane="topRight" activeCell="B1" sqref="B1"/>
      <selection pane="bottomLeft" activeCell="A2" sqref="A2"/>
      <selection pane="bottomRight" activeCell="D227" sqref="D227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29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229" si="15">LN(C220/C219)</f>
        <v>5.8655326653686257E-5</v>
      </c>
      <c r="H220">
        <v>6.8302350000000001</v>
      </c>
      <c r="I220" s="25">
        <f t="shared" ref="I220:I229" si="16">LN(H220/H219)</f>
        <v>1.1859738836099735E-4</v>
      </c>
      <c r="J220">
        <v>6.8346549999999997</v>
      </c>
      <c r="K220" s="25">
        <f t="shared" ref="K220:K229" si="17">LN(J220/J219)</f>
        <v>6.0958008553464011E-4</v>
      </c>
      <c r="L220">
        <v>6.837275</v>
      </c>
      <c r="M220" s="25">
        <f t="shared" ref="M220:M229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ref="B229:B231" si="19">WEEKDAY(A230,2)</f>
        <v>4</v>
      </c>
    </row>
    <row r="231" spans="1:14" x14ac:dyDescent="0.25">
      <c r="A231" s="1">
        <v>42923</v>
      </c>
      <c r="B231" s="41">
        <f t="shared" si="19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285"/>
  <sheetViews>
    <sheetView tabSelected="1" zoomScale="115" zoomScaleNormal="115" workbookViewId="0">
      <pane xSplit="2" ySplit="6" topLeftCell="AY268" activePane="bottomRight" state="frozen"/>
      <selection pane="topRight" activeCell="C1" sqref="C1"/>
      <selection pane="bottomLeft" activeCell="A3" sqref="A3"/>
      <selection pane="bottomRight" activeCell="BJ283" sqref="BJ283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ht="14.1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4.1" x14ac:dyDescent="0.25">
      <c r="BK2" s="51"/>
    </row>
    <row r="3" spans="1:284" s="39" customFormat="1" ht="14.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4.1" x14ac:dyDescent="0.25">
      <c r="C5" s="45" t="s">
        <v>49</v>
      </c>
      <c r="BE5" s="45" t="s">
        <v>82</v>
      </c>
      <c r="BK5" s="52"/>
    </row>
    <row r="6" spans="1:284" ht="14.1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4.1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ht="14.1" x14ac:dyDescent="0.2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ht="14.1" x14ac:dyDescent="0.2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ht="14.1" x14ac:dyDescent="0.2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ht="14.1" x14ac:dyDescent="0.2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ht="14.1" x14ac:dyDescent="0.2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ht="14.1" x14ac:dyDescent="0.2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ht="14.1" x14ac:dyDescent="0.2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ht="14.1" x14ac:dyDescent="0.2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ht="14.1" x14ac:dyDescent="0.2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ht="14.1" x14ac:dyDescent="0.2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ht="14.1" x14ac:dyDescent="0.2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ht="14.1" x14ac:dyDescent="0.2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ht="14.1" x14ac:dyDescent="0.2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ht="14.1" x14ac:dyDescent="0.2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ht="14.1" x14ac:dyDescent="0.2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ht="14.1" x14ac:dyDescent="0.2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ht="14.1" x14ac:dyDescent="0.2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ht="14.1" x14ac:dyDescent="0.2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ht="14.1" x14ac:dyDescent="0.2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ht="14.1" x14ac:dyDescent="0.2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ht="14.1" x14ac:dyDescent="0.2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ht="14.1" x14ac:dyDescent="0.2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ht="14.1" x14ac:dyDescent="0.2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ht="14.1" x14ac:dyDescent="0.2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ht="14.1" x14ac:dyDescent="0.2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ht="14.1" x14ac:dyDescent="0.2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ht="14.1" x14ac:dyDescent="0.2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ht="14.1" x14ac:dyDescent="0.2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ht="14.1" x14ac:dyDescent="0.2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ht="14.1" x14ac:dyDescent="0.2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ht="14.1" x14ac:dyDescent="0.2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ht="14.1" x14ac:dyDescent="0.2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ht="14.1" x14ac:dyDescent="0.2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ht="14.1" x14ac:dyDescent="0.2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ht="14.1" x14ac:dyDescent="0.2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ht="14.1" x14ac:dyDescent="0.2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ht="14.1" x14ac:dyDescent="0.2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ht="14.1" x14ac:dyDescent="0.2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ht="14.1" x14ac:dyDescent="0.2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ht="14.1" x14ac:dyDescent="0.2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ht="14.1" x14ac:dyDescent="0.2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ht="14.1" x14ac:dyDescent="0.2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ht="14.1" x14ac:dyDescent="0.2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ht="14.1" x14ac:dyDescent="0.2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ht="14.1" x14ac:dyDescent="0.2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ht="14.1" x14ac:dyDescent="0.2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ht="14.1" x14ac:dyDescent="0.2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ht="14.1" x14ac:dyDescent="0.2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ht="14.1" x14ac:dyDescent="0.2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ht="14.1" x14ac:dyDescent="0.2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ht="14.1" x14ac:dyDescent="0.2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ht="14.1" x14ac:dyDescent="0.2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ht="14.1" x14ac:dyDescent="0.2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ht="14.1" x14ac:dyDescent="0.2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ht="14.1" x14ac:dyDescent="0.2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ht="14.1" x14ac:dyDescent="0.2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ht="14.1" x14ac:dyDescent="0.2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ht="14.1" x14ac:dyDescent="0.2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ht="14.1" x14ac:dyDescent="0.2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ht="14.1" x14ac:dyDescent="0.2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ht="14.1" x14ac:dyDescent="0.2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ht="14.1" x14ac:dyDescent="0.2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ht="14.1" x14ac:dyDescent="0.2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ht="14.1" x14ac:dyDescent="0.2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ht="14.1" x14ac:dyDescent="0.2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ht="14.1" x14ac:dyDescent="0.2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ht="14.1" x14ac:dyDescent="0.2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ht="14.1" x14ac:dyDescent="0.2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ht="14.1" x14ac:dyDescent="0.2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ht="14.1" x14ac:dyDescent="0.2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ht="14.1" x14ac:dyDescent="0.2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ht="14.1" x14ac:dyDescent="0.2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ht="14.1" x14ac:dyDescent="0.2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ht="14.1" x14ac:dyDescent="0.2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ht="14.1" x14ac:dyDescent="0.2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ht="14.1" x14ac:dyDescent="0.2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ht="14.1" x14ac:dyDescent="0.2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ht="14.1" x14ac:dyDescent="0.2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ht="14.1" x14ac:dyDescent="0.2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ht="14.1" x14ac:dyDescent="0.2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ht="14.1" x14ac:dyDescent="0.2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ht="14.1" x14ac:dyDescent="0.2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ht="14.1" x14ac:dyDescent="0.2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ht="14.1" x14ac:dyDescent="0.2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ht="14.1" x14ac:dyDescent="0.2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ht="14.1" x14ac:dyDescent="0.2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ht="14.1" x14ac:dyDescent="0.2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ht="14.1" x14ac:dyDescent="0.2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ht="14.1" x14ac:dyDescent="0.2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ht="14.1" x14ac:dyDescent="0.2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ht="14.1" x14ac:dyDescent="0.2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ht="14.1" x14ac:dyDescent="0.2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ht="14.1" x14ac:dyDescent="0.2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ht="14.1" x14ac:dyDescent="0.2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ht="14.1" x14ac:dyDescent="0.2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ht="14.1" x14ac:dyDescent="0.2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ht="14.1" x14ac:dyDescent="0.2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ht="14.1" x14ac:dyDescent="0.2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ht="14.1" x14ac:dyDescent="0.2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ht="14.1" x14ac:dyDescent="0.2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ht="14.1" x14ac:dyDescent="0.2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ht="14.1" x14ac:dyDescent="0.2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ht="14.1" x14ac:dyDescent="0.2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ht="14.1" x14ac:dyDescent="0.2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ht="14.1" x14ac:dyDescent="0.2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ht="14.1" x14ac:dyDescent="0.2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ht="14.1" x14ac:dyDescent="0.2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ht="14.1" x14ac:dyDescent="0.2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ht="14.1" x14ac:dyDescent="0.2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ht="14.1" x14ac:dyDescent="0.2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ht="14.1" x14ac:dyDescent="0.2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ht="14.1" x14ac:dyDescent="0.2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ht="14.1" x14ac:dyDescent="0.2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ht="14.1" x14ac:dyDescent="0.2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ht="14.1" x14ac:dyDescent="0.2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ht="14.1" x14ac:dyDescent="0.2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ht="14.1" x14ac:dyDescent="0.2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ht="14.1" x14ac:dyDescent="0.2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ht="14.1" x14ac:dyDescent="0.2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ht="14.1" x14ac:dyDescent="0.2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ht="14.1" x14ac:dyDescent="0.2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ht="14.1" x14ac:dyDescent="0.2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ht="14.1" x14ac:dyDescent="0.2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ht="14.1" x14ac:dyDescent="0.2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ht="14.1" x14ac:dyDescent="0.2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ht="14.1" x14ac:dyDescent="0.2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ht="14.1" x14ac:dyDescent="0.2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ht="14.1" x14ac:dyDescent="0.2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ht="14.1" x14ac:dyDescent="0.2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ht="14.1" x14ac:dyDescent="0.2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ht="14.1" x14ac:dyDescent="0.2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ht="14.1" x14ac:dyDescent="0.2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ht="14.1" x14ac:dyDescent="0.2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ht="14.1" x14ac:dyDescent="0.2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ht="14.1" x14ac:dyDescent="0.2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ht="14.1" x14ac:dyDescent="0.2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ht="14.1" x14ac:dyDescent="0.2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ht="14.1" x14ac:dyDescent="0.2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ht="14.1" x14ac:dyDescent="0.2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ht="14.1" x14ac:dyDescent="0.2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ht="14.1" x14ac:dyDescent="0.2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ht="14.1" x14ac:dyDescent="0.2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ht="14.1" x14ac:dyDescent="0.2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ht="14.1" x14ac:dyDescent="0.2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ht="14.1" x14ac:dyDescent="0.2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ht="14.1" x14ac:dyDescent="0.2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ht="14.1" x14ac:dyDescent="0.2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ht="14.1" x14ac:dyDescent="0.2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ht="14.1" x14ac:dyDescent="0.2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ht="14.1" x14ac:dyDescent="0.2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ht="14.1" x14ac:dyDescent="0.2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ht="14.1" x14ac:dyDescent="0.2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ht="14.1" x14ac:dyDescent="0.2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 ht="14.1" x14ac:dyDescent="0.2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 ht="14.1" x14ac:dyDescent="0.2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 ht="14.1" x14ac:dyDescent="0.2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 ht="14.1" x14ac:dyDescent="0.2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 ht="14.1" x14ac:dyDescent="0.2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 ht="14.1" x14ac:dyDescent="0.25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 ht="14.1" x14ac:dyDescent="0.2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 ht="14.1" x14ac:dyDescent="0.2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283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 ht="14.1" x14ac:dyDescent="0.2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 ht="14.1" x14ac:dyDescent="0.2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 ht="14.1" x14ac:dyDescent="0.2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 ht="14.1" x14ac:dyDescent="0.2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 ht="14.1" x14ac:dyDescent="0.2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 ht="14.1" x14ac:dyDescent="0.2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 ht="14.1" x14ac:dyDescent="0.2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 ht="14.1" x14ac:dyDescent="0.2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ht="14.1" x14ac:dyDescent="0.2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ht="14.1" x14ac:dyDescent="0.2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ht="14.1" x14ac:dyDescent="0.2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ht="14.1" x14ac:dyDescent="0.2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ht="14.1" x14ac:dyDescent="0.2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ht="14.1" x14ac:dyDescent="0.2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ht="14.1" x14ac:dyDescent="0.2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 ht="14.1" x14ac:dyDescent="0.2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2" x14ac:dyDescent="0.2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 ht="14.1" x14ac:dyDescent="0.2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 ht="14.1" x14ac:dyDescent="0.2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8.1" x14ac:dyDescent="0.2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 ht="14.1" x14ac:dyDescent="0.2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 ht="14.1" x14ac:dyDescent="0.2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 ht="14.1" x14ac:dyDescent="0.2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 ht="14.1" x14ac:dyDescent="0.2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 ht="14.1" x14ac:dyDescent="0.2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 ht="14.1" x14ac:dyDescent="0.2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2" x14ac:dyDescent="0.2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 ht="14.1" x14ac:dyDescent="0.2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 ht="14.1" x14ac:dyDescent="0.2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 ht="14.1" x14ac:dyDescent="0.2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.95" x14ac:dyDescent="0.2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.95" x14ac:dyDescent="0.2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 ht="14.1" x14ac:dyDescent="0.2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 ht="14.1" x14ac:dyDescent="0.25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 ht="14.1" x14ac:dyDescent="0.25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 ht="14.1" x14ac:dyDescent="0.25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 ht="14.1" x14ac:dyDescent="0.25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 ht="14.1" x14ac:dyDescent="0.25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 ht="14.1" x14ac:dyDescent="0.25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 ht="14.1" x14ac:dyDescent="0.25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 ht="14.1" x14ac:dyDescent="0.25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 ht="14.1" x14ac:dyDescent="0.25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 ht="14.1" x14ac:dyDescent="0.25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 ht="14.1" x14ac:dyDescent="0.25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 ht="14.1" x14ac:dyDescent="0.25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 ht="14.1" x14ac:dyDescent="0.25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 ht="14.1" x14ac:dyDescent="0.25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2" x14ac:dyDescent="0.2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 ht="14.1" x14ac:dyDescent="0.25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 ht="14.1" x14ac:dyDescent="0.25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 ht="14.1" x14ac:dyDescent="0.25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 ht="14.1" x14ac:dyDescent="0.25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 ht="14.1" x14ac:dyDescent="0.25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 ht="14.1" x14ac:dyDescent="0.25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 ht="14.1" x14ac:dyDescent="0.25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6.1" x14ac:dyDescent="0.25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 ht="14.1" x14ac:dyDescent="0.25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 ht="14.1" x14ac:dyDescent="0.25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 ht="14.1" x14ac:dyDescent="0.25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 ht="14.1" x14ac:dyDescent="0.25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6.1" x14ac:dyDescent="0.25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 ht="14.1" x14ac:dyDescent="0.25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 ht="14.1" x14ac:dyDescent="0.25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 ht="14.1" x14ac:dyDescent="0.25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 ht="14.1" x14ac:dyDescent="0.25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 ht="14.1" x14ac:dyDescent="0.25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 ht="14.1" x14ac:dyDescent="0.25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 ht="14.1" x14ac:dyDescent="0.25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 ht="14.1" x14ac:dyDescent="0.25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 ht="14.1" x14ac:dyDescent="0.25">
      <c r="A238" s="1">
        <v>42853</v>
      </c>
      <c r="B238" s="41">
        <f t="shared" ref="B238:B285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 ht="14.1" x14ac:dyDescent="0.25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2" x14ac:dyDescent="0.2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 ht="14.1" x14ac:dyDescent="0.25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 ht="14.1" x14ac:dyDescent="0.25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 ht="14.1" x14ac:dyDescent="0.25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 ht="14.1" x14ac:dyDescent="0.25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 ht="14.1" x14ac:dyDescent="0.25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 ht="14.1" x14ac:dyDescent="0.25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 ht="14.1" x14ac:dyDescent="0.25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 ht="14.1" x14ac:dyDescent="0.25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 ht="14.1" x14ac:dyDescent="0.25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 ht="14.1" x14ac:dyDescent="0.25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 ht="14.1" x14ac:dyDescent="0.25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 ht="14.1" x14ac:dyDescent="0.25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 ht="14.1" x14ac:dyDescent="0.25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 ht="14.1" x14ac:dyDescent="0.25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 ht="14.1" x14ac:dyDescent="0.25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 ht="14.1" x14ac:dyDescent="0.25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 ht="14.1" x14ac:dyDescent="0.25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 ht="14.1" x14ac:dyDescent="0.25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 ht="14.1" x14ac:dyDescent="0.25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 ht="14.1" x14ac:dyDescent="0.25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 ht="14.1" x14ac:dyDescent="0.25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 ht="14.1" x14ac:dyDescent="0.25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 ht="14.1" x14ac:dyDescent="0.25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 ht="14.1" x14ac:dyDescent="0.25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 ht="14.1" x14ac:dyDescent="0.25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 ht="14.1" x14ac:dyDescent="0.25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 ht="14.1" x14ac:dyDescent="0.25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 ht="14.1" x14ac:dyDescent="0.25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 ht="14.1" x14ac:dyDescent="0.25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 ht="14.1" x14ac:dyDescent="0.25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 ht="14.1" x14ac:dyDescent="0.25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 ht="14.1" x14ac:dyDescent="0.25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 ht="14.1" x14ac:dyDescent="0.25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 ht="14.1" x14ac:dyDescent="0.25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 ht="14.1" x14ac:dyDescent="0.25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 ht="14.1" x14ac:dyDescent="0.25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 ht="14.1" x14ac:dyDescent="0.25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 ht="14.1" x14ac:dyDescent="0.25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 t="shared" ref="AR278" si="1953">LN(N278/L278)</f>
        <v>-5.9414751870804439E-3</v>
      </c>
      <c r="AS278" s="25">
        <f t="shared" ref="AS278" si="1954">LN(N278/C278)</f>
        <v>-3.0609678107557858E-3</v>
      </c>
      <c r="AT278" s="28">
        <f t="shared" ref="AT278" si="1955">+(G278-I278)/(H278-I278)</f>
        <v>1</v>
      </c>
      <c r="AU278" s="28">
        <f t="shared" ref="AU278" si="1956">+(N278-P278)/(O278-P278)</f>
        <v>0.12512150654679646</v>
      </c>
      <c r="AV278" s="40">
        <f t="shared" ref="AV278" si="1957">+(N278-V278)/(U278-V278)</f>
        <v>0.12512150654679646</v>
      </c>
      <c r="AW278" s="25">
        <f t="shared" ref="AW278" si="1958">LN(N278/C278)</f>
        <v>-3.0609678107557858E-3</v>
      </c>
      <c r="AX278" s="28">
        <f t="shared" ref="AX278" si="1959">(N278-L278)/(U278-V278)</f>
        <v>-0.84724443309636721</v>
      </c>
      <c r="AY278" s="25">
        <f t="shared" ref="AY278" si="1960">LN(G278/I278)</f>
        <v>5.8262609228411219E-3</v>
      </c>
      <c r="AZ278" s="25">
        <f t="shared" ref="AZ278" si="1961">LN(N278/P278)</f>
        <v>8.8043948983142402E-4</v>
      </c>
      <c r="BA278" s="25">
        <f t="shared" ref="BA278" si="1962">AV277</f>
        <v>0.90766222444842237</v>
      </c>
      <c r="BB278" s="25">
        <f t="shared" ref="BB278" si="1963">AR277</f>
        <v>2.7782437207331413E-3</v>
      </c>
      <c r="BC278" s="25">
        <f t="shared" ref="BC278" si="1964">AS277</f>
        <v>2.539603928708702E-3</v>
      </c>
      <c r="BD278" s="39">
        <f t="shared" ref="BD278" si="1965">IF(AR277&lt;0,1,0)</f>
        <v>0</v>
      </c>
      <c r="BE278" t="str">
        <f t="shared" ref="BE278" si="1966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7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8">IF(B278=3,IF(AV277&lt;0.85,IF(AND(K278&gt;942,AT278&gt;0.9),0.25,1)*IF(AR277&lt;-0.004,1,0.5),0),"")</f>
        <v>0</v>
      </c>
      <c r="BH278" t="str">
        <f t="shared" ref="BH278" si="1969">IF(B278=4,IF(AV277&lt;0.6,IF(AQ278&gt;=0,IF(K278&lt;1018,2,1),0),IF(AV277&gt;0.85,IF(AQ278&lt;=0,-0.5,0),0)),"")</f>
        <v/>
      </c>
      <c r="BI278" t="str">
        <f t="shared" ref="BI278" si="1970">IF(B278=5,IF(AV277&lt;0.4,IF(AQ278&gt; -0.004,1,0),IF(AV277&lt;0.95,IF(AND(AO278&lt;0.85,AT278&lt;0.95,AQ278&gt;0,K278&lt;1115),0.5,0),0)),"")</f>
        <v/>
      </c>
      <c r="BJ278" s="25" t="str">
        <f t="shared" ref="BJ278" si="1971">IF(MAX(BE278:BI278)=0,"",MAX(BE278:BI278)*AR278)</f>
        <v/>
      </c>
    </row>
    <row r="279" spans="1:62" ht="14.1" x14ac:dyDescent="0.25">
      <c r="A279" s="1">
        <v>42915</v>
      </c>
      <c r="B279" s="41">
        <f t="shared" si="24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52"/>
        <v>3141.4576600000005</v>
      </c>
      <c r="T279" t="str">
        <f t="shared" ref="T279" si="1972">IF(AVERAGE(N278)&lt;S278,"熊",IF(AVERAGE(N278)&gt;S278,"牛",""))</f>
        <v>牛</v>
      </c>
      <c r="U279">
        <f t="shared" ref="U279" si="1973">MAX(H279,O279)</f>
        <v>3188.6649000000002</v>
      </c>
      <c r="V279">
        <f t="shared" ref="V279" si="1974">MIN(I279,P279)</f>
        <v>3174.3901000000001</v>
      </c>
      <c r="W279" s="40">
        <f t="shared" ref="W279" si="1975">LN(U279/V279)</f>
        <v>4.4867831403072149E-3</v>
      </c>
      <c r="X279">
        <f t="shared" ref="X279" si="1976">IF(U279=H279,J279,Q279)</f>
        <v>1434</v>
      </c>
      <c r="Y279">
        <f t="shared" ref="Y279" si="1977">IF(V279=I279,K279,R279)</f>
        <v>942</v>
      </c>
      <c r="Z279" s="25">
        <f t="shared" ref="Z279" si="1978">(U279-V279)/(C279)</f>
        <v>4.4960267637499133E-3</v>
      </c>
      <c r="AA279" s="25">
        <f t="shared" ref="AA279" si="1979">LN(C279/N278)</f>
        <v>3.3952421951607249E-4</v>
      </c>
      <c r="AB279" s="25">
        <f t="shared" ref="AB279" si="1980">LN(N279/U279)</f>
        <v>-2.4031752892338435E-4</v>
      </c>
      <c r="AC279" s="25">
        <f t="shared" ref="AC279" si="1981">LN(N279/V279)</f>
        <v>4.2464656113837913E-3</v>
      </c>
      <c r="AD279" s="25">
        <f t="shared" ref="AD279" si="1982">LN(U279/C279)</f>
        <v>4.3006229732323363E-3</v>
      </c>
      <c r="AE279" s="25">
        <f t="shared" ref="AE279" si="1983">LN(V279/C279)</f>
        <v>-1.8616016707505211E-4</v>
      </c>
      <c r="AF279" s="25">
        <f t="shared" ref="AF279" si="1984">LN(N279/C279)</f>
        <v>4.0603054443087922E-3</v>
      </c>
      <c r="AG279" s="25">
        <f t="shared" ref="AG279" si="1985">LN(N279/N278)</f>
        <v>4.3998296638248311E-3</v>
      </c>
      <c r="AH279" s="25">
        <f t="shared" ref="AH279" si="1986">LN(D279/C279)</f>
        <v>1.0870689442770867E-3</v>
      </c>
      <c r="AI279" s="25">
        <f t="shared" ref="AI279" si="1987">LN(E279/C279)</f>
        <v>1.1855402512492865E-3</v>
      </c>
      <c r="AJ279" s="25">
        <f t="shared" ref="AJ279" si="1988">LN(F279/C279)</f>
        <v>-1.2788288545229314E-5</v>
      </c>
      <c r="AK279" s="25">
        <f t="shared" ref="AK279" si="1989">+LN(G279/C279)</f>
        <v>2.5870283791179869E-3</v>
      </c>
      <c r="AL279" s="25">
        <f t="shared" ref="AL279" si="1990">LN(H279/I279)</f>
        <v>4.1409046156876614E-3</v>
      </c>
      <c r="AM279" s="25">
        <f t="shared" ref="AM279" si="1991">LN(O279/P279)</f>
        <v>3.7194026268665709E-3</v>
      </c>
      <c r="AN279" s="25">
        <f t="shared" ref="AN279" si="1992">LN(L279/G279)</f>
        <v>0</v>
      </c>
      <c r="AO279" s="40">
        <f t="shared" ref="AO279" si="1993">(C279-I279)/(H279-I279)</f>
        <v>4.4867560981157496E-2</v>
      </c>
      <c r="AP279" s="40">
        <f t="shared" ref="AP279" si="1994">(N278-I279)/(H279-I279)</f>
        <v>-3.6956901329335386E-2</v>
      </c>
      <c r="AQ279" s="25">
        <f t="shared" ref="AQ279" si="1995">LN(M279/L279)</f>
        <v>-8.5126550341710718E-4</v>
      </c>
      <c r="AR279" s="25">
        <f t="shared" ref="AR279" si="1996">LN(N279/L279)</f>
        <v>1.4732770651907851E-3</v>
      </c>
      <c r="AS279" s="25">
        <f t="shared" ref="AS279" si="1997">LN(N279/C279)</f>
        <v>4.0603054443087922E-3</v>
      </c>
      <c r="AT279" s="28">
        <f t="shared" ref="AT279" si="1998">+(G279-I279)/(H279-I279)</f>
        <v>0.66924787998877222</v>
      </c>
      <c r="AU279" s="28">
        <f t="shared" ref="AU279" si="1999">+(N279-P279)/(O279-P279)</f>
        <v>0.93527568234230507</v>
      </c>
      <c r="AV279" s="40">
        <f t="shared" ref="AV279" si="2000">+(N279-V279)/(U279-V279)</f>
        <v>0.94632499229411138</v>
      </c>
      <c r="AW279" s="25">
        <f t="shared" ref="AW279" si="2001">LN(N279/C279)</f>
        <v>4.0603054443087922E-3</v>
      </c>
      <c r="AX279" s="28">
        <f t="shared" ref="AX279" si="2002">(N279-L279)/(U279-V279)</f>
        <v>0.32877518424076796</v>
      </c>
      <c r="AY279" s="25">
        <f t="shared" ref="AY279" si="2003">LN(G279/I279)</f>
        <v>2.7731885461929327E-3</v>
      </c>
      <c r="AZ279" s="25">
        <f t="shared" ref="AZ279" si="2004">LN(N279/P279)</f>
        <v>3.4790850979431937E-3</v>
      </c>
      <c r="BA279" s="25">
        <f t="shared" ref="BA279" si="2005">AV278</f>
        <v>0.12512150654679646</v>
      </c>
      <c r="BB279" s="25">
        <f t="shared" ref="BB279" si="2006">AR278</f>
        <v>-5.9414751870804439E-3</v>
      </c>
      <c r="BC279" s="25">
        <f t="shared" ref="BC279" si="2007">AS278</f>
        <v>-3.0609678107557858E-3</v>
      </c>
      <c r="BD279" s="39">
        <f t="shared" ref="BD279" si="2008">IF(AR278&lt;0,1,0)</f>
        <v>1</v>
      </c>
      <c r="BE279" t="str">
        <f t="shared" ref="BE279" si="2009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10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11">IF(B279=3,IF(AV278&lt;0.85,IF(AND(K279&gt;942,AT279&gt;0.9),0.25,1)*IF(AR278&lt;-0.004,1,0.5),0),"")</f>
        <v/>
      </c>
      <c r="BH279">
        <f t="shared" ref="BH279" si="2012">IF(B279=4,IF(AV278&lt;0.6,IF(AQ279&gt;=0,IF(K279&lt;1018,2,1),0),IF(AV278&gt;0.85,IF(AQ279&lt;=0,-0.5,0),0)),"")</f>
        <v>0</v>
      </c>
      <c r="BI279" t="str">
        <f t="shared" ref="BI279" si="2013">IF(B279=5,IF(AV278&lt;0.4,IF(AQ279&gt; -0.004,1,0),IF(AV278&lt;0.95,IF(AND(AO279&lt;0.85,AT279&lt;0.95,AQ279&gt;0,K279&lt;1115),0.5,0),0)),"")</f>
        <v/>
      </c>
      <c r="BJ279" s="25" t="str">
        <f t="shared" ref="BJ279" si="2014">IF(MAX(BE279:BI279)=0,"",MAX(BE279:BI279)*AR279)</f>
        <v/>
      </c>
    </row>
    <row r="280" spans="1:62" ht="14.1" x14ac:dyDescent="0.25">
      <c r="A280" s="1">
        <v>42916</v>
      </c>
      <c r="B280" s="41">
        <f t="shared" si="24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52"/>
        <v>3145.7676799999999</v>
      </c>
      <c r="T280" t="str">
        <f t="shared" ref="T280" si="2015">IF(AVERAGE(N279)&lt;S279,"熊",IF(AVERAGE(N279)&gt;S279,"牛",""))</f>
        <v>牛</v>
      </c>
      <c r="U280">
        <f t="shared" ref="U280" si="2016">MAX(H280,O280)</f>
        <v>3193.0587</v>
      </c>
      <c r="V280">
        <f t="shared" ref="V280" si="2017">MIN(I280,P280)</f>
        <v>3171.6046999999999</v>
      </c>
      <c r="W280" s="40">
        <f t="shared" ref="W280" si="2018">LN(U280/V280)</f>
        <v>6.7416232116972903E-3</v>
      </c>
      <c r="X280">
        <f t="shared" ref="X280" si="2019">IF(U280=H280,J280,Q280)</f>
        <v>1445</v>
      </c>
      <c r="Y280">
        <f t="shared" ref="Y280" si="2020">IF(V280=I280,K280,R280)</f>
        <v>1059</v>
      </c>
      <c r="Z280" s="25">
        <f t="shared" ref="Z280" si="2021">(U280-V280)/(C280)</f>
        <v>6.7530218702660516E-3</v>
      </c>
      <c r="AA280" s="25">
        <f t="shared" ref="AA280" si="2022">LN(C280/N279)</f>
        <v>-3.4409660275925283E-3</v>
      </c>
      <c r="AB280" s="25">
        <f t="shared" ref="AB280" si="2023">LN(N280/U280)</f>
        <v>-6.2489402495661357E-4</v>
      </c>
      <c r="AC280" s="25">
        <f t="shared" ref="AC280" si="2024">LN(N280/V280)</f>
        <v>6.1167291867406824E-3</v>
      </c>
      <c r="AD280" s="25">
        <f t="shared" ref="AD280" si="2025">LN(U280/C280)</f>
        <v>5.05827854083716E-3</v>
      </c>
      <c r="AE280" s="25">
        <f t="shared" ref="AE280" si="2026">LN(V280/C280)</f>
        <v>-1.6833446708600717E-3</v>
      </c>
      <c r="AF280" s="25">
        <f t="shared" ref="AF280" si="2027">LN(N280/C280)</f>
        <v>4.4333845158807395E-3</v>
      </c>
      <c r="AG280" s="25">
        <f t="shared" ref="AG280" si="2028">LN(N280/N279)</f>
        <v>9.9241848828805117E-4</v>
      </c>
      <c r="AH280" s="25">
        <f t="shared" ref="AH280" si="2029">LN(D280/C280)</f>
        <v>-7.7503750316489973E-4</v>
      </c>
      <c r="AI280" s="25">
        <f t="shared" ref="AI280" si="2030">LN(E280/C280)</f>
        <v>-5.8270994827327126E-4</v>
      </c>
      <c r="AJ280" s="25">
        <f t="shared" ref="AJ280" si="2031">LN(F280/C280)</f>
        <v>1.1930734633099046E-3</v>
      </c>
      <c r="AK280" s="25">
        <f t="shared" ref="AK280" si="2032">+LN(G280/C280)</f>
        <v>1.7177838301662078E-3</v>
      </c>
      <c r="AL280" s="25">
        <f t="shared" ref="AL280" si="2033">LN(H280/I280)</f>
        <v>3.6295142129658896E-3</v>
      </c>
      <c r="AM280" s="25">
        <f t="shared" ref="AM280" si="2034">LN(O280/P280)</f>
        <v>4.0024134907710633E-3</v>
      </c>
      <c r="AN280" s="25">
        <f t="shared" ref="AN280" si="2035">LN(L280/G280)</f>
        <v>0</v>
      </c>
      <c r="AO280" s="40">
        <f t="shared" ref="AO280" si="2036">(C280-I280)/(H280-I280)</f>
        <v>0.46334209134344928</v>
      </c>
      <c r="AP280" s="40">
        <f t="shared" ref="AP280" si="2037">(N279-I280)/(H280-I280)</f>
        <v>1.4129011558838993</v>
      </c>
      <c r="AQ280" s="25">
        <f t="shared" ref="AQ280" si="2038">LN(M280/L280)</f>
        <v>-2.6995765002989984E-4</v>
      </c>
      <c r="AR280" s="25">
        <f t="shared" ref="AR280" si="2039">LN(N280/L280)</f>
        <v>2.7156006857145341E-3</v>
      </c>
      <c r="AS280" s="25">
        <f t="shared" ref="AS280" si="2040">LN(N280/C280)</f>
        <v>4.4333845158807395E-3</v>
      </c>
      <c r="AT280" s="28">
        <f t="shared" ref="AT280" si="2041">+(G280-I280)/(H280-I280)</f>
        <v>0.93696834109413607</v>
      </c>
      <c r="AU280" s="28">
        <f t="shared" ref="AU280" si="2042">+(N280-P280)/(O280-P280)</f>
        <v>0.84360691212443129</v>
      </c>
      <c r="AV280" s="40">
        <f t="shared" ref="AV280" si="2043">+(N280-V280)/(U280-V280)</f>
        <v>0.90702433112705427</v>
      </c>
      <c r="AW280" s="25">
        <f t="shared" ref="AW280" si="2044">LN(N280/C280)</f>
        <v>4.4333845158807395E-3</v>
      </c>
      <c r="AX280" s="28">
        <f t="shared" ref="AX280" si="2045">(N280-L280)/(U280-V280)</f>
        <v>0.40337000093221415</v>
      </c>
      <c r="AY280" s="25">
        <f t="shared" ref="AY280" si="2046">LN(G280/I280)</f>
        <v>3.4011285010261921E-3</v>
      </c>
      <c r="AZ280" s="25">
        <f t="shared" ref="AZ280" si="2047">LN(N280/P280)</f>
        <v>3.3775194658144762E-3</v>
      </c>
      <c r="BA280" s="25">
        <f t="shared" ref="BA280" si="2048">AV279</f>
        <v>0.94632499229411138</v>
      </c>
      <c r="BB280" s="25">
        <f t="shared" ref="BB280" si="2049">AR279</f>
        <v>1.4732770651907851E-3</v>
      </c>
      <c r="BC280" s="25">
        <f t="shared" ref="BC280" si="2050">AS279</f>
        <v>4.0603054443087922E-3</v>
      </c>
      <c r="BD280" s="39">
        <f t="shared" ref="BD280" si="2051">IF(AR279&lt;0,1,0)</f>
        <v>0</v>
      </c>
      <c r="BE280" t="str">
        <f t="shared" ref="BE280" si="2052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53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54">IF(B280=3,IF(AV279&lt;0.85,IF(AND(K280&gt;942,AT280&gt;0.9),0.25,1)*IF(AR279&lt;-0.004,1,0.5),0),"")</f>
        <v/>
      </c>
      <c r="BH280" t="str">
        <f t="shared" ref="BH280" si="2055">IF(B280=4,IF(AV279&lt;0.6,IF(AQ280&gt;=0,IF(K280&lt;1018,2,1),0),IF(AV279&gt;0.85,IF(AQ280&lt;=0,-0.5,0),0)),"")</f>
        <v/>
      </c>
      <c r="BI280">
        <f t="shared" ref="BI280" si="2056">IF(B280=5,IF(AV279&lt;0.4,IF(AQ280&gt; -0.004,1,0),IF(AV279&lt;0.95,IF(AND(AO280&lt;0.85,AT280&lt;0.95,AQ280&gt;0,K280&lt;1115),0.5,0),0)),"")</f>
        <v>0</v>
      </c>
      <c r="BJ280" s="25" t="str">
        <f t="shared" ref="BJ280" si="2057">IF(MAX(BE280:BI280)=0,"",MAX(BE280:BI280)*AR280)</f>
        <v/>
      </c>
    </row>
    <row r="281" spans="1:62" ht="14.1" x14ac:dyDescent="0.25">
      <c r="A281" s="1">
        <v>42919</v>
      </c>
      <c r="B281" s="41">
        <f t="shared" si="24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52"/>
        <v>3150.0218050000003</v>
      </c>
      <c r="T281" t="str">
        <f t="shared" ref="T281" si="2058">IF(AVERAGE(N280)&lt;S280,"熊",IF(AVERAGE(N280)&gt;S280,"牛",""))</f>
        <v>牛</v>
      </c>
      <c r="U281">
        <f t="shared" ref="U281" si="2059">MAX(H281,O281)</f>
        <v>3196.2811999999999</v>
      </c>
      <c r="V281">
        <f t="shared" ref="V281" si="2060">MIN(I281,P281)</f>
        <v>3177.0243999999998</v>
      </c>
      <c r="W281" s="40">
        <f t="shared" ref="W281" si="2061">LN(U281/V281)</f>
        <v>6.0429735554689496E-3</v>
      </c>
      <c r="X281">
        <f t="shared" ref="X281" si="2062">IF(U281=H281,J281,Q281)</f>
        <v>1500</v>
      </c>
      <c r="Y281">
        <f t="shared" ref="Y281" si="2063">IF(V281=I281,K281,R281)</f>
        <v>1019</v>
      </c>
      <c r="Z281" s="25">
        <f t="shared" ref="Z281" si="2064">(U281-V281)/(C281)</f>
        <v>6.0328354821754327E-3</v>
      </c>
      <c r="AA281" s="25">
        <f t="shared" ref="AA281" si="2065">LN(C281/N280)</f>
        <v>2.9271217400021938E-4</v>
      </c>
      <c r="AB281" s="25">
        <f t="shared" ref="AB281" si="2066">LN(N281/U281)</f>
        <v>-4.6712055953396404E-4</v>
      </c>
      <c r="AC281" s="25">
        <f t="shared" ref="AC281" si="2067">LN(N281/V281)</f>
        <v>5.5758529959349769E-3</v>
      </c>
      <c r="AD281" s="25">
        <f t="shared" ref="AD281" si="2068">LN(U281/C281)</f>
        <v>1.3408933371744747E-3</v>
      </c>
      <c r="AE281" s="25">
        <f t="shared" ref="AE281" si="2069">LN(V281/C281)</f>
        <v>-4.7020802182945317E-3</v>
      </c>
      <c r="AF281" s="25">
        <f t="shared" ref="AF281" si="2070">LN(N281/C281)</f>
        <v>8.7377277764039119E-4</v>
      </c>
      <c r="AG281" s="25">
        <f t="shared" ref="AG281" si="2071">LN(N281/N280)</f>
        <v>1.1664849516407783E-3</v>
      </c>
      <c r="AH281" s="25">
        <f t="shared" ref="AH281" si="2072">LN(D281/C281)</f>
        <v>9.8773372940543001E-5</v>
      </c>
      <c r="AI281" s="25">
        <f t="shared" ref="AI281" si="2073">LN(E281/C281)</f>
        <v>-3.3326373413925116E-4</v>
      </c>
      <c r="AJ281" s="25">
        <f t="shared" ref="AJ281" si="2074">LN(F281/C281)</f>
        <v>-1.381124279700041E-3</v>
      </c>
      <c r="AK281" s="25">
        <f t="shared" ref="AK281" si="2075">+LN(G281/C281)</f>
        <v>5.392659017512514E-4</v>
      </c>
      <c r="AL281" s="25">
        <f t="shared" ref="AL281" si="2076">LN(H281/I281)</f>
        <v>5.2643597700376176E-3</v>
      </c>
      <c r="AM281" s="25">
        <f t="shared" ref="AM281" si="2077">LN(O281/P281)</f>
        <v>2.4987382189381453E-3</v>
      </c>
      <c r="AN281" s="25">
        <f t="shared" ref="AN281" si="2078">LN(L281/G281)</f>
        <v>0</v>
      </c>
      <c r="AO281" s="40">
        <f t="shared" ref="AO281" si="2079">(C281-I281)/(H281-I281)</f>
        <v>0.89293999081643149</v>
      </c>
      <c r="AP281" s="40">
        <f t="shared" ref="AP281" si="2080">(N280-I281)/(H281-I281)</f>
        <v>0.83723038207176892</v>
      </c>
      <c r="AQ281" s="25">
        <f t="shared" ref="AQ281" si="2081">LN(M281/L281)</f>
        <v>-8.2097867023617308E-4</v>
      </c>
      <c r="AR281" s="25">
        <f t="shared" ref="AR281" si="2082">LN(N281/L281)</f>
        <v>3.3450687588922366E-4</v>
      </c>
      <c r="AS281" s="25">
        <f t="shared" ref="AS281" si="2083">LN(N281/C281)</f>
        <v>8.7377277764039119E-4</v>
      </c>
      <c r="AT281" s="28">
        <f t="shared" ref="AT281" si="2084">+(G281-I281)/(H281-I281)</f>
        <v>0.99561693829720022</v>
      </c>
      <c r="AU281" s="28">
        <f t="shared" ref="AU281" si="2085">+(N281-P281)/(O281-P281)</f>
        <v>0.81286747652540015</v>
      </c>
      <c r="AV281" s="40">
        <f t="shared" ref="AV281" si="2086">+(N281-V281)/(U281-V281)</f>
        <v>0.92248452494704325</v>
      </c>
      <c r="AW281" s="25">
        <f t="shared" ref="AW281" si="2087">LN(N281/C281)</f>
        <v>8.7377277764039119E-4</v>
      </c>
      <c r="AX281" s="28">
        <f t="shared" ref="AX281" si="2088">(N281-L281)/(U281-V281)</f>
        <v>5.5486892941730023E-2</v>
      </c>
      <c r="AY281" s="25">
        <f t="shared" ref="AY281" si="2089">LN(G281/I281)</f>
        <v>5.2413461200457138E-3</v>
      </c>
      <c r="AZ281" s="25">
        <f t="shared" ref="AZ281" si="2090">LN(N281/P281)</f>
        <v>2.0316176594041618E-3</v>
      </c>
      <c r="BA281" s="25">
        <f t="shared" ref="BA281" si="2091">AV280</f>
        <v>0.90702433112705427</v>
      </c>
      <c r="BB281" s="25">
        <f t="shared" ref="BB281" si="2092">AR280</f>
        <v>2.7156006857145341E-3</v>
      </c>
      <c r="BC281" s="25">
        <f t="shared" ref="BC281" si="2093">AS280</f>
        <v>4.4333845158807395E-3</v>
      </c>
      <c r="BD281" s="39">
        <f t="shared" ref="BD281" si="2094">IF(AR280&lt;0,1,0)</f>
        <v>0</v>
      </c>
      <c r="BE281" t="str">
        <f t="shared" ref="BE281" si="2095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096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097">IF(B281=3,IF(AV280&lt;0.85,IF(AND(K281&gt;942,AT281&gt;0.9),0.25,1)*IF(AR280&lt;-0.004,1,0.5),0),"")</f>
        <v/>
      </c>
      <c r="BH281" t="str">
        <f t="shared" ref="BH281" si="2098">IF(B281=4,IF(AV280&lt;0.6,IF(AQ281&gt;=0,IF(K281&lt;1018,2,1),0),IF(AV280&gt;0.85,IF(AQ281&lt;=0,-0.5,0),0)),"")</f>
        <v/>
      </c>
      <c r="BI281" t="str">
        <f t="shared" ref="BI281" si="2099">IF(B281=5,IF(AV280&lt;0.4,IF(AQ281&gt; -0.004,1,0),IF(AV280&lt;0.95,IF(AND(AO281&lt;0.85,AT281&lt;0.95,AQ281&gt;0,K281&lt;1115),0.5,0),0)),"")</f>
        <v/>
      </c>
      <c r="BJ281" s="25" t="str">
        <f t="shared" ref="BJ281" si="2100">IF(MAX(BE281:BI281)=0,"",MAX(BE281:BI281)*AR281)</f>
        <v/>
      </c>
    </row>
    <row r="282" spans="1:62" ht="14.1" x14ac:dyDescent="0.25">
      <c r="A282" s="1">
        <v>42920</v>
      </c>
      <c r="B282" s="41">
        <f t="shared" si="24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52"/>
        <v>3155.1849200000001</v>
      </c>
      <c r="T282" t="str">
        <f t="shared" ref="T282" si="2101">IF(AVERAGE(N281)&lt;S281,"熊",IF(AVERAGE(N281)&gt;S281,"牛",""))</f>
        <v>牛</v>
      </c>
      <c r="U282">
        <f t="shared" ref="U282" si="2102">MAX(H282,O282)</f>
        <v>3192.9270999999999</v>
      </c>
      <c r="V282">
        <f t="shared" ref="V282" si="2103">MIN(I282,P282)</f>
        <v>3174.5423000000001</v>
      </c>
      <c r="W282" s="40">
        <f t="shared" ref="W282" si="2104">LN(U282/V282)</f>
        <v>5.774617806122386E-3</v>
      </c>
      <c r="X282">
        <f t="shared" ref="X282" si="2105">IF(U282=H282,J282,Q282)</f>
        <v>930</v>
      </c>
      <c r="Y282">
        <f t="shared" ref="Y282" si="2106">IF(V282=I282,K282,R282)</f>
        <v>1306</v>
      </c>
      <c r="Z282" s="25">
        <f t="shared" ref="Z282" si="2107">(U282-V282)/(C282)</f>
        <v>5.758046358336601E-3</v>
      </c>
      <c r="AA282" s="25">
        <f t="shared" ref="AA282" si="2108">LN(C282/N281)</f>
        <v>-5.9489547014798718E-4</v>
      </c>
      <c r="AB282" s="25">
        <f t="shared" ref="AB282" si="2109">LN(N282/U282)</f>
        <v>-3.1755444221001614E-3</v>
      </c>
      <c r="AC282" s="25">
        <f t="shared" ref="AC282" si="2110">LN(N282/V282)</f>
        <v>2.5990733840220775E-3</v>
      </c>
      <c r="AD282" s="25">
        <f t="shared" ref="AD282" si="2111">LN(U282/C282)</f>
        <v>1.208929365277986E-5</v>
      </c>
      <c r="AE282" s="25">
        <f t="shared" ref="AE282" si="2112">LN(V282/C282)</f>
        <v>-5.7625285124695792E-3</v>
      </c>
      <c r="AF282" s="25">
        <f t="shared" ref="AF282" si="2113">LN(N282/C282)</f>
        <v>-3.1634551284474327E-3</v>
      </c>
      <c r="AG282" s="25">
        <f t="shared" ref="AG282" si="2114">LN(N282/N281)</f>
        <v>-3.7583505985954013E-3</v>
      </c>
      <c r="AH282" s="25">
        <f t="shared" ref="AH282" si="2115">LN(D282/C282)</f>
        <v>-1.212835140042495E-3</v>
      </c>
      <c r="AI282" s="25">
        <f t="shared" ref="AI282" si="2116">LN(E282/C282)</f>
        <v>-7.4430541362214479E-4</v>
      </c>
      <c r="AJ282" s="25">
        <f t="shared" ref="AJ282" si="2117">LN(F282/C282)</f>
        <v>-1.2198280570277886E-3</v>
      </c>
      <c r="AK282" s="25">
        <f t="shared" ref="AK282" si="2118">+LN(G282/C282)</f>
        <v>-4.0355823990049005E-3</v>
      </c>
      <c r="AL282" s="25">
        <f t="shared" ref="AL282" si="2119">LN(H282/I282)</f>
        <v>4.6054006735165107E-3</v>
      </c>
      <c r="AM282" s="25">
        <f t="shared" ref="AM282" si="2120">LN(O282/P282)</f>
        <v>3.1267078005895645E-3</v>
      </c>
      <c r="AN282" s="25">
        <f t="shared" ref="AN282" si="2121">LN(L282/G282)</f>
        <v>0</v>
      </c>
      <c r="AO282" s="40">
        <f t="shared" ref="AO282" si="2122">(C282-I282)/(H282-I282)</f>
        <v>0.99736894123742514</v>
      </c>
      <c r="AP282" s="40">
        <f t="shared" ref="AP282" si="2123">(N281-I282)/(H282-I282)</f>
        <v>1.1268770150434002</v>
      </c>
      <c r="AQ282" s="25">
        <f t="shared" ref="AQ282" si="2124">LN(M282/L282)</f>
        <v>-4.7060952885008718E-4</v>
      </c>
      <c r="AR282" s="25">
        <f t="shared" ref="AR282" si="2125">LN(N282/L282)</f>
        <v>8.7212727055749621E-4</v>
      </c>
      <c r="AS282" s="25">
        <f t="shared" ref="AS282" si="2126">LN(N282/C282)</f>
        <v>-3.1634551284474327E-3</v>
      </c>
      <c r="AT282" s="28">
        <f t="shared" ref="AT282" si="2127">+(G282-I282)/(H282-I282)</f>
        <v>0.12085829771863564</v>
      </c>
      <c r="AU282" s="28">
        <f t="shared" ref="AU282" si="2128">+(N282-P282)/(O282-P282)</f>
        <v>0.83102983483208459</v>
      </c>
      <c r="AV282" s="40">
        <f t="shared" ref="AV282" si="2129">+(N282-V282)/(U282-V282)</f>
        <v>0.44937121970322769</v>
      </c>
      <c r="AW282" s="25">
        <f t="shared" ref="AW282" si="2130">LN(N282/C282)</f>
        <v>-3.1634551284474327E-3</v>
      </c>
      <c r="AX282" s="28">
        <f t="shared" ref="AX282" si="2131">(N282-L282)/(U282-V282)</f>
        <v>0.15091814977588902</v>
      </c>
      <c r="AY282" s="25">
        <f t="shared" ref="AY282" si="2132">LN(G282/I282)</f>
        <v>5.5772898085882814E-4</v>
      </c>
      <c r="AZ282" s="25">
        <f t="shared" ref="AZ282" si="2133">LN(N282/P282)</f>
        <v>2.5990733840220775E-3</v>
      </c>
      <c r="BA282" s="25">
        <f t="shared" ref="BA282" si="2134">AV281</f>
        <v>0.92248452494704325</v>
      </c>
      <c r="BB282" s="25">
        <f t="shared" ref="BB282" si="2135">AR281</f>
        <v>3.3450687588922366E-4</v>
      </c>
      <c r="BC282" s="25">
        <f t="shared" ref="BC282" si="2136">AS281</f>
        <v>8.7377277764039119E-4</v>
      </c>
      <c r="BD282" s="39">
        <f t="shared" ref="BD282" si="2137">IF(AR281&lt;0,1,0)</f>
        <v>0</v>
      </c>
      <c r="BE282">
        <f t="shared" ref="BE282" si="2138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39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40">IF(B282=3,IF(AV281&lt;0.85,IF(AND(K282&gt;942,AT282&gt;0.9),0.25,1)*IF(AR281&lt;-0.004,1,0.5),0),"")</f>
        <v/>
      </c>
      <c r="BH282" t="str">
        <f t="shared" ref="BH282" si="2141">IF(B282=4,IF(AV281&lt;0.6,IF(AQ282&gt;=0,IF(K282&lt;1018,2,1),0),IF(AV281&gt;0.85,IF(AQ282&lt;=0,-0.5,0),0)),"")</f>
        <v/>
      </c>
      <c r="BI282" t="str">
        <f t="shared" ref="BI282" si="2142">IF(B282=5,IF(AV281&lt;0.4,IF(AQ282&gt; -0.004,1,0),IF(AV281&lt;0.95,IF(AND(AO282&lt;0.85,AT282&lt;0.95,AQ282&gt;0,K282&lt;1115),0.5,0),0)),"")</f>
        <v/>
      </c>
      <c r="BJ282" s="25" t="str">
        <f t="shared" ref="BJ282" si="2143">IF(MAX(BE282:BI282)=0,"",MAX(BE282:BI282)*AR282)</f>
        <v/>
      </c>
    </row>
    <row r="283" spans="1:62" ht="14.1" x14ac:dyDescent="0.25">
      <c r="A283" s="1">
        <v>42921</v>
      </c>
      <c r="B283" s="41">
        <f t="shared" si="24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52"/>
        <v>3159.2085299999999</v>
      </c>
      <c r="T283" t="str">
        <f t="shared" ref="T283" si="2144">IF(AVERAGE(N282)&lt;S282,"熊",IF(AVERAGE(N282)&gt;S282,"牛",""))</f>
        <v>牛</v>
      </c>
      <c r="U283">
        <f t="shared" ref="U283" si="2145">MAX(H283,O283)</f>
        <v>3207.1415999999999</v>
      </c>
      <c r="V283">
        <f t="shared" ref="V283" si="2146">MIN(I283,P283)</f>
        <v>3174.7103000000002</v>
      </c>
      <c r="W283" s="40">
        <f t="shared" ref="W283" si="2147">LN(U283/V283)</f>
        <v>1.0163689063519296E-2</v>
      </c>
      <c r="X283">
        <f t="shared" ref="X283" si="2148">IF(U283=H283,J283,Q283)</f>
        <v>1442</v>
      </c>
      <c r="Y283">
        <f t="shared" ref="Y283" si="2149">IF(V283=I283,K283,R283)</f>
        <v>1021</v>
      </c>
      <c r="Z283" s="25">
        <f t="shared" ref="Z283" si="2150">(U283-V283)/(C283)</f>
        <v>1.0201034097421834E-2</v>
      </c>
      <c r="AA283" s="25">
        <f t="shared" ref="AA283" si="2151">LN(C283/N282)</f>
        <v>-1.1276292526697675E-3</v>
      </c>
      <c r="AB283" s="25">
        <f t="shared" ref="AB283" si="2152">LN(N283/U283)</f>
        <v>-1.867724187321605E-5</v>
      </c>
      <c r="AC283" s="25">
        <f t="shared" ref="AC283" si="2153">LN(N283/V283)</f>
        <v>1.0145011821646089E-2</v>
      </c>
      <c r="AD283" s="25">
        <f t="shared" ref="AD283" si="2154">LN(U283/C283)</f>
        <v>8.7451645466864684E-3</v>
      </c>
      <c r="AE283" s="25">
        <f t="shared" ref="AE283" si="2155">LN(V283/C283)</f>
        <v>-1.4185245168329018E-3</v>
      </c>
      <c r="AF283" s="25">
        <f t="shared" ref="AF283" si="2156">LN(N283/C283)</f>
        <v>8.7264873048131068E-3</v>
      </c>
      <c r="AG283" s="25">
        <f t="shared" ref="AG283" si="2157">LN(N283/N282)</f>
        <v>7.5988580521432827E-3</v>
      </c>
      <c r="AH283" s="25">
        <f t="shared" ref="AH283" si="2158">LN(D283/C283)</f>
        <v>-6.0425510423212572E-5</v>
      </c>
      <c r="AI283" s="25">
        <f t="shared" ref="AI283" si="2159">LN(E283/C283)</f>
        <v>7.4430880931023596E-4</v>
      </c>
      <c r="AJ283" s="25">
        <f t="shared" ref="AJ283" si="2160">LN(F283/C283)</f>
        <v>1.7688081026498706E-3</v>
      </c>
      <c r="AK283" s="25">
        <f t="shared" ref="AK283" si="2161">+LN(G283/C283)</f>
        <v>3.4913944889480514E-3</v>
      </c>
      <c r="AL283" s="25">
        <f t="shared" ref="AL283" si="2162">LN(H283/I283)</f>
        <v>6.1696819738599031E-3</v>
      </c>
      <c r="AM283" s="25">
        <f t="shared" ref="AM283" si="2163">LN(O283/P283)</f>
        <v>5.4593808119771173E-3</v>
      </c>
      <c r="AN283" s="25">
        <f t="shared" ref="AN283" si="2164">LN(L283/G283)</f>
        <v>0</v>
      </c>
      <c r="AO283" s="40">
        <f t="shared" ref="AO283" si="2165">(C283-I283)/(H283-I283)</f>
        <v>0.22937269372692196</v>
      </c>
      <c r="AP283" s="40">
        <f t="shared" ref="AP283" si="2166">(N282-I283)/(H283-I283)</f>
        <v>0.41194045043897093</v>
      </c>
      <c r="AQ283" s="25">
        <f t="shared" ref="AQ283" si="2167">LN(M283/L283)</f>
        <v>5.4612556178312941E-4</v>
      </c>
      <c r="AR283" s="25">
        <f t="shared" ref="AR283" si="2168">LN(N283/L283)</f>
        <v>5.2350928158650658E-3</v>
      </c>
      <c r="AS283" s="25">
        <f t="shared" ref="AS283" si="2169">LN(N283/C283)</f>
        <v>8.7264873048131068E-3</v>
      </c>
      <c r="AT283" s="28">
        <f t="shared" ref="AT283" si="2170">+(G283-I283)/(H283-I283)</f>
        <v>0.79531238071001265</v>
      </c>
      <c r="AU283" s="28">
        <f t="shared" ref="AU283" si="2171">+(N283-P283)/(O283-P283)</f>
        <v>0.99656955667677993</v>
      </c>
      <c r="AV283" s="40">
        <f t="shared" ref="AV283" si="2172">+(N283-V283)/(U283-V283)</f>
        <v>0.99815301884291585</v>
      </c>
      <c r="AW283" s="25">
        <f t="shared" ref="AW283" si="2173">LN(N283/C283)</f>
        <v>8.7264873048131068E-3</v>
      </c>
      <c r="AX283" s="28">
        <f t="shared" ref="AX283" si="2174">(N283-L283)/(U283-V283)</f>
        <v>0.51633761212162721</v>
      </c>
      <c r="AY283" s="25">
        <f t="shared" ref="AY283" si="2175">LN(G283/I283)</f>
        <v>4.9099190057810653E-3</v>
      </c>
      <c r="AZ283" s="25">
        <f t="shared" ref="AZ283" si="2176">LN(N283/P283)</f>
        <v>5.4407035701039552E-3</v>
      </c>
      <c r="BA283" s="25">
        <f t="shared" ref="BA283" si="2177">AV282</f>
        <v>0.44937121970322769</v>
      </c>
      <c r="BB283" s="25">
        <f t="shared" ref="BB283" si="2178">AR282</f>
        <v>8.7212727055749621E-4</v>
      </c>
      <c r="BC283" s="25">
        <f t="shared" ref="BC283" si="2179">AS282</f>
        <v>-3.1634551284474327E-3</v>
      </c>
      <c r="BD283" s="39">
        <f t="shared" ref="BD283" si="2180">IF(AR282&lt;0,1,0)</f>
        <v>0</v>
      </c>
      <c r="BE283" t="str">
        <f t="shared" ref="BE283" si="2181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182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183">IF(B283=3,IF(AV282&lt;0.85,IF(AND(K283&gt;942,AT283&gt;0.9),0.25,1)*IF(AR282&lt;-0.004,1,0.5),0),"")</f>
        <v>0.5</v>
      </c>
      <c r="BH283" t="str">
        <f t="shared" ref="BH283" si="2184">IF(B283=4,IF(AV282&lt;0.6,IF(AQ283&gt;=0,IF(K283&lt;1018,2,1),0),IF(AV282&gt;0.85,IF(AQ283&lt;=0,-0.5,0),0)),"")</f>
        <v/>
      </c>
      <c r="BI283" t="str">
        <f t="shared" ref="BI283" si="2185">IF(B283=5,IF(AV282&lt;0.4,IF(AQ283&gt; -0.004,1,0),IF(AV282&lt;0.95,IF(AND(AO283&lt;0.85,AT283&lt;0.95,AQ283&gt;0,K283&lt;1115),0.5,0),0)),"")</f>
        <v/>
      </c>
      <c r="BJ283" s="25">
        <f t="shared" ref="BJ283" si="2186">IF(MAX(BE283:BI283)=0,"",MAX(BE283:BI283)*AR283)</f>
        <v>2.6175464079325329E-3</v>
      </c>
    </row>
    <row r="284" spans="1:62" ht="14.1" x14ac:dyDescent="0.25">
      <c r="A284" s="1">
        <v>42922</v>
      </c>
      <c r="B284" s="41">
        <f t="shared" si="248"/>
        <v>4</v>
      </c>
    </row>
    <row r="285" spans="1:62" ht="14.1" x14ac:dyDescent="0.25">
      <c r="A285" s="1">
        <v>42923</v>
      </c>
      <c r="B285" s="41">
        <f t="shared" si="24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68"/>
  <sheetViews>
    <sheetView zoomScale="115" zoomScaleNormal="115" workbookViewId="0">
      <pane xSplit="1" ySplit="2" topLeftCell="B351" activePane="bottomRight" state="frozen"/>
      <selection pane="topRight" activeCell="B1" sqref="B1"/>
      <selection pane="bottomLeft" activeCell="A3" sqref="A3"/>
      <selection pane="bottomRight" activeCell="H367" sqref="H367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ht="14.1" x14ac:dyDescent="0.25">
      <c r="J1" t="s">
        <v>229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4.1" x14ac:dyDescent="0.2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4.1" x14ac:dyDescent="0.2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4.1" x14ac:dyDescent="0.2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4.1" x14ac:dyDescent="0.2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4.1" x14ac:dyDescent="0.2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4.1" x14ac:dyDescent="0.2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4.1" x14ac:dyDescent="0.2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4.1" x14ac:dyDescent="0.2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4.1" x14ac:dyDescent="0.2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4.1" x14ac:dyDescent="0.2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4.1" x14ac:dyDescent="0.2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4.1" x14ac:dyDescent="0.2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4.1" x14ac:dyDescent="0.2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4.1" x14ac:dyDescent="0.2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4.1" x14ac:dyDescent="0.2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4.1" x14ac:dyDescent="0.2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4.1" x14ac:dyDescent="0.2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4.1" x14ac:dyDescent="0.2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4.1" x14ac:dyDescent="0.2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4.1" x14ac:dyDescent="0.2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4.1" x14ac:dyDescent="0.2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4.1" x14ac:dyDescent="0.2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4.1" x14ac:dyDescent="0.2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 x14ac:dyDescent="0.2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 x14ac:dyDescent="0.2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 x14ac:dyDescent="0.2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 x14ac:dyDescent="0.2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 x14ac:dyDescent="0.2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 x14ac:dyDescent="0.2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 x14ac:dyDescent="0.2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 x14ac:dyDescent="0.2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 x14ac:dyDescent="0.2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 x14ac:dyDescent="0.2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 x14ac:dyDescent="0.2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 x14ac:dyDescent="0.2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 x14ac:dyDescent="0.2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 x14ac:dyDescent="0.2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 x14ac:dyDescent="0.2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 x14ac:dyDescent="0.2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4.1" x14ac:dyDescent="0.2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4.1" x14ac:dyDescent="0.2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4.1" x14ac:dyDescent="0.2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4.1" x14ac:dyDescent="0.2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4.1" x14ac:dyDescent="0.2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4.1" x14ac:dyDescent="0.2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4.1" x14ac:dyDescent="0.2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4.1" x14ac:dyDescent="0.2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4.1" x14ac:dyDescent="0.2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4.1" x14ac:dyDescent="0.2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4.1" x14ac:dyDescent="0.2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4.1" x14ac:dyDescent="0.2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4.1" x14ac:dyDescent="0.2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4.1" x14ac:dyDescent="0.2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4.1" x14ac:dyDescent="0.25">
      <c r="A56" s="1">
        <v>42480</v>
      </c>
      <c r="B56">
        <v>9.9700000000000006</v>
      </c>
      <c r="M56">
        <f t="shared" si="5"/>
        <v>3</v>
      </c>
    </row>
    <row r="57" spans="1:13" ht="14.1" x14ac:dyDescent="0.2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4.1" x14ac:dyDescent="0.2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4.1" x14ac:dyDescent="0.2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4.1" x14ac:dyDescent="0.2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4.1" x14ac:dyDescent="0.2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4.1" x14ac:dyDescent="0.2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4.1" x14ac:dyDescent="0.2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4.1" x14ac:dyDescent="0.2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4.1" x14ac:dyDescent="0.2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4.1" x14ac:dyDescent="0.2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ht="14.1" x14ac:dyDescent="0.2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ht="14.1" x14ac:dyDescent="0.2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ht="14.1" x14ac:dyDescent="0.2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ht="14.1" x14ac:dyDescent="0.2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ht="14.1" x14ac:dyDescent="0.2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ht="14.1" x14ac:dyDescent="0.2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ht="14.1" x14ac:dyDescent="0.2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ht="14.1" x14ac:dyDescent="0.2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ht="14.1" x14ac:dyDescent="0.2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ht="14.1" x14ac:dyDescent="0.2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ht="14.1" x14ac:dyDescent="0.2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ht="14.1" x14ac:dyDescent="0.2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ht="14.1" x14ac:dyDescent="0.2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ht="14.1" x14ac:dyDescent="0.2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ht="14.1" x14ac:dyDescent="0.2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ht="14.1" x14ac:dyDescent="0.2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ht="14.1" x14ac:dyDescent="0.2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ht="14.1" x14ac:dyDescent="0.2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ht="14.1" x14ac:dyDescent="0.2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ht="14.1" x14ac:dyDescent="0.2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ht="14.1" x14ac:dyDescent="0.2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ht="14.1" x14ac:dyDescent="0.2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ht="14.1" x14ac:dyDescent="0.2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ht="14.1" x14ac:dyDescent="0.2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ht="14.1" x14ac:dyDescent="0.2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ht="14.1" x14ac:dyDescent="0.2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ht="14.1" x14ac:dyDescent="0.2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ht="14.1" x14ac:dyDescent="0.2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ht="14.1" x14ac:dyDescent="0.2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ht="14.1" x14ac:dyDescent="0.2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ht="14.1" x14ac:dyDescent="0.2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ht="14.1" x14ac:dyDescent="0.2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ht="14.1" x14ac:dyDescent="0.2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ht="14.1" x14ac:dyDescent="0.2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ht="14.1" x14ac:dyDescent="0.2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ht="14.1" x14ac:dyDescent="0.2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ht="14.1" x14ac:dyDescent="0.2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ht="14.1" x14ac:dyDescent="0.2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ht="14.1" x14ac:dyDescent="0.2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ht="14.1" x14ac:dyDescent="0.2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ht="14.1" x14ac:dyDescent="0.2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ht="14.1" x14ac:dyDescent="0.2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ht="14.1" x14ac:dyDescent="0.2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ht="14.1" x14ac:dyDescent="0.2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ht="14.1" x14ac:dyDescent="0.2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ht="14.1" x14ac:dyDescent="0.2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ht="14.1" x14ac:dyDescent="0.2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ht="14.1" x14ac:dyDescent="0.2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ht="14.1" x14ac:dyDescent="0.2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ht="14.1" x14ac:dyDescent="0.2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ht="14.1" x14ac:dyDescent="0.2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ht="14.1" x14ac:dyDescent="0.2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ht="14.1" x14ac:dyDescent="0.2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ht="14.1" x14ac:dyDescent="0.2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ht="14.1" x14ac:dyDescent="0.2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ht="14.1" x14ac:dyDescent="0.2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ht="14.1" x14ac:dyDescent="0.2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ht="14.1" x14ac:dyDescent="0.2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ht="14.1" x14ac:dyDescent="0.2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ht="14.1" x14ac:dyDescent="0.2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ht="14.1" x14ac:dyDescent="0.2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ht="14.1" x14ac:dyDescent="0.2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ht="14.1" x14ac:dyDescent="0.2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ht="14.1" x14ac:dyDescent="0.2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ht="14.1" x14ac:dyDescent="0.2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ht="14.1" x14ac:dyDescent="0.2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ht="14.1" x14ac:dyDescent="0.2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ht="14.1" x14ac:dyDescent="0.2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ht="14.1" x14ac:dyDescent="0.2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ht="14.1" x14ac:dyDescent="0.2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ht="14.1" x14ac:dyDescent="0.2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ht="14.1" x14ac:dyDescent="0.2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ht="14.1" x14ac:dyDescent="0.2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ht="14.1" x14ac:dyDescent="0.2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ht="14.1" x14ac:dyDescent="0.2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ht="14.1" x14ac:dyDescent="0.2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ht="14.1" x14ac:dyDescent="0.2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ht="14.1" x14ac:dyDescent="0.2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ht="14.1" x14ac:dyDescent="0.2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ht="14.1" x14ac:dyDescent="0.2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ht="14.1" x14ac:dyDescent="0.2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ht="14.1" x14ac:dyDescent="0.2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ht="14.1" x14ac:dyDescent="0.2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ht="14.1" x14ac:dyDescent="0.2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ht="14.1" x14ac:dyDescent="0.2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ht="14.1" x14ac:dyDescent="0.2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ht="14.1" x14ac:dyDescent="0.2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ht="14.1" x14ac:dyDescent="0.2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ht="14.1" x14ac:dyDescent="0.2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ht="14.1" x14ac:dyDescent="0.2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ht="14.1" x14ac:dyDescent="0.2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ht="14.1" x14ac:dyDescent="0.2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ht="14.1" x14ac:dyDescent="0.2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ht="14.1" x14ac:dyDescent="0.2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ht="14.1" x14ac:dyDescent="0.2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ht="14.1" x14ac:dyDescent="0.2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ht="14.1" x14ac:dyDescent="0.2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ht="14.1" x14ac:dyDescent="0.2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ht="14.1" x14ac:dyDescent="0.2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ht="14.1" x14ac:dyDescent="0.2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ht="14.1" x14ac:dyDescent="0.2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ht="14.1" x14ac:dyDescent="0.2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ht="14.1" x14ac:dyDescent="0.2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ht="14.1" x14ac:dyDescent="0.2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ht="14.1" x14ac:dyDescent="0.2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ht="14.1" x14ac:dyDescent="0.2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ht="14.1" x14ac:dyDescent="0.2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ht="14.1" x14ac:dyDescent="0.2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ht="14.1" x14ac:dyDescent="0.2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ht="14.1" x14ac:dyDescent="0.2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ht="14.1" x14ac:dyDescent="0.2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ht="14.1" x14ac:dyDescent="0.2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ht="14.1" x14ac:dyDescent="0.2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ht="14.1" x14ac:dyDescent="0.2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ht="14.1" x14ac:dyDescent="0.2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ht="14.1" x14ac:dyDescent="0.2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ht="14.1" x14ac:dyDescent="0.2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ht="14.1" x14ac:dyDescent="0.2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ht="14.1" x14ac:dyDescent="0.2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ht="14.1" x14ac:dyDescent="0.2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ht="14.1" x14ac:dyDescent="0.2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ht="14.1" x14ac:dyDescent="0.2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ht="14.1" x14ac:dyDescent="0.2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ht="14.1" x14ac:dyDescent="0.2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ht="14.1" x14ac:dyDescent="0.2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ht="14.1" x14ac:dyDescent="0.2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ht="14.1" x14ac:dyDescent="0.2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ht="14.1" x14ac:dyDescent="0.2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ht="14.1" x14ac:dyDescent="0.2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ht="14.1" x14ac:dyDescent="0.2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ht="14.1" x14ac:dyDescent="0.2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ht="14.1" x14ac:dyDescent="0.2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ht="14.1" x14ac:dyDescent="0.2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ht="14.1" x14ac:dyDescent="0.2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ht="14.1" x14ac:dyDescent="0.2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ht="14.1" x14ac:dyDescent="0.2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ht="14.1" x14ac:dyDescent="0.2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ht="14.1" x14ac:dyDescent="0.2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ht="14.1" x14ac:dyDescent="0.2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ht="14.1" x14ac:dyDescent="0.2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ht="14.1" x14ac:dyDescent="0.2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ht="14.1" x14ac:dyDescent="0.2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ht="14.1" x14ac:dyDescent="0.2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ht="14.1" x14ac:dyDescent="0.2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ht="14.1" x14ac:dyDescent="0.2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ht="14.1" x14ac:dyDescent="0.2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ht="14.1" x14ac:dyDescent="0.2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ht="14.1" x14ac:dyDescent="0.2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ht="14.1" x14ac:dyDescent="0.2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ht="14.1" x14ac:dyDescent="0.2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ht="14.1" x14ac:dyDescent="0.2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ht="14.1" x14ac:dyDescent="0.2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ht="14.1" x14ac:dyDescent="0.2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ht="14.1" x14ac:dyDescent="0.2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ht="14.1" x14ac:dyDescent="0.2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ht="14.1" x14ac:dyDescent="0.2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ht="14.1" x14ac:dyDescent="0.2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ht="14.1" x14ac:dyDescent="0.2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ht="14.1" x14ac:dyDescent="0.2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ht="14.1" x14ac:dyDescent="0.2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ht="14.1" x14ac:dyDescent="0.2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ht="14.1" x14ac:dyDescent="0.2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ht="14.1" x14ac:dyDescent="0.2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ht="14.1" x14ac:dyDescent="0.2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ht="14.1" x14ac:dyDescent="0.2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ht="14.1" x14ac:dyDescent="0.2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ht="14.1" x14ac:dyDescent="0.2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ht="14.1" x14ac:dyDescent="0.2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ht="14.1" x14ac:dyDescent="0.2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ht="14.1" x14ac:dyDescent="0.2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ht="14.1" x14ac:dyDescent="0.2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ht="14.1" x14ac:dyDescent="0.2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ht="14.1" x14ac:dyDescent="0.2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ht="14.1" x14ac:dyDescent="0.2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ht="14.1" x14ac:dyDescent="0.2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ht="14.1" x14ac:dyDescent="0.2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ht="14.1" x14ac:dyDescent="0.2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.95" x14ac:dyDescent="0.2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ht="14.1" x14ac:dyDescent="0.2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ht="14.1" x14ac:dyDescent="0.2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ht="14.1" x14ac:dyDescent="0.2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ht="14.1" x14ac:dyDescent="0.2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.95" x14ac:dyDescent="0.2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ht="14.1" x14ac:dyDescent="0.2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ht="14.1" x14ac:dyDescent="0.2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ht="14.1" x14ac:dyDescent="0.2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ht="14.1" x14ac:dyDescent="0.2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ht="14.1" x14ac:dyDescent="0.2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.95" x14ac:dyDescent="0.2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ht="14.1" x14ac:dyDescent="0.2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ht="14.1" x14ac:dyDescent="0.2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ht="14.1" x14ac:dyDescent="0.2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ht="14.1" x14ac:dyDescent="0.2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ht="14.1" x14ac:dyDescent="0.2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ht="14.1" x14ac:dyDescent="0.2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6.1" x14ac:dyDescent="0.2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ht="14.1" x14ac:dyDescent="0.2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.95" x14ac:dyDescent="0.2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ht="14.1" x14ac:dyDescent="0.2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ht="14.1" x14ac:dyDescent="0.2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ht="14.1" x14ac:dyDescent="0.2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ht="14.1" x14ac:dyDescent="0.2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ht="14.1" x14ac:dyDescent="0.2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ht="14.1" x14ac:dyDescent="0.2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ht="14.1" x14ac:dyDescent="0.2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2" x14ac:dyDescent="0.2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ht="14.1" x14ac:dyDescent="0.2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ht="14.1" x14ac:dyDescent="0.2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ht="14.1" x14ac:dyDescent="0.2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ht="14.1" x14ac:dyDescent="0.2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ht="14.1" x14ac:dyDescent="0.2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ht="14.1" x14ac:dyDescent="0.2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ht="14.1" x14ac:dyDescent="0.2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ht="14.1" x14ac:dyDescent="0.2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ht="14.1" x14ac:dyDescent="0.2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ht="14.1" x14ac:dyDescent="0.2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ht="14.1" x14ac:dyDescent="0.2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ht="14.1" x14ac:dyDescent="0.2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ht="14.1" x14ac:dyDescent="0.2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ht="14.1" x14ac:dyDescent="0.2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ht="14.1" x14ac:dyDescent="0.2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2" x14ac:dyDescent="0.2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ht="14.1" x14ac:dyDescent="0.2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ht="14.1" x14ac:dyDescent="0.2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ht="14.1" x14ac:dyDescent="0.2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ht="14.1" x14ac:dyDescent="0.2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ht="14.1" x14ac:dyDescent="0.2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ht="14.1" x14ac:dyDescent="0.2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ht="14.1" x14ac:dyDescent="0.2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ht="14.1" x14ac:dyDescent="0.2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ht="14.1" x14ac:dyDescent="0.2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ht="14.1" x14ac:dyDescent="0.2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ht="14.1" x14ac:dyDescent="0.2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ht="14.1" x14ac:dyDescent="0.2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.95" x14ac:dyDescent="0.2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ht="14.1" x14ac:dyDescent="0.2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ht="14.1" x14ac:dyDescent="0.2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ht="14.1" x14ac:dyDescent="0.2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ht="14.1" x14ac:dyDescent="0.2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ht="14.1" x14ac:dyDescent="0.2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ht="14.1" x14ac:dyDescent="0.2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ht="14.1" x14ac:dyDescent="0.2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ht="14.1" x14ac:dyDescent="0.2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ht="14.1" x14ac:dyDescent="0.2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ht="14.1" x14ac:dyDescent="0.2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ht="14.1" x14ac:dyDescent="0.2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ht="14.1" x14ac:dyDescent="0.2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ht="14.1" x14ac:dyDescent="0.2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ht="14.1" x14ac:dyDescent="0.2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ht="14.1" x14ac:dyDescent="0.2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ht="14.1" x14ac:dyDescent="0.2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ht="14.1" x14ac:dyDescent="0.2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ht="14.1" x14ac:dyDescent="0.2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ht="14.1" x14ac:dyDescent="0.2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ht="14.1" x14ac:dyDescent="0.2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ht="14.1" x14ac:dyDescent="0.2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ht="14.1" x14ac:dyDescent="0.2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.95" x14ac:dyDescent="0.2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ht="14.1" x14ac:dyDescent="0.2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ht="14.1" x14ac:dyDescent="0.2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.95" x14ac:dyDescent="0.2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ht="14.1" x14ac:dyDescent="0.2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ht="14.1" x14ac:dyDescent="0.2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ht="14.1" x14ac:dyDescent="0.2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ht="14.1" x14ac:dyDescent="0.2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ht="14.1" x14ac:dyDescent="0.2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ht="14.1" x14ac:dyDescent="0.2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ht="14.1" x14ac:dyDescent="0.2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ht="14.1" x14ac:dyDescent="0.2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ht="14.1" x14ac:dyDescent="0.2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ht="14.1" x14ac:dyDescent="0.2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ht="14.1" x14ac:dyDescent="0.2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ht="14.1" x14ac:dyDescent="0.2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ht="14.1" x14ac:dyDescent="0.2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66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ht="14.1" x14ac:dyDescent="0.2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ht="14.1" x14ac:dyDescent="0.2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ht="14.1" x14ac:dyDescent="0.2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ht="14.1" x14ac:dyDescent="0.2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ht="14.1" x14ac:dyDescent="0.2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ht="14.1" x14ac:dyDescent="0.2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ht="14.1" x14ac:dyDescent="0.2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ht="14.1" x14ac:dyDescent="0.2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ht="14.1" x14ac:dyDescent="0.2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ht="14.1" x14ac:dyDescent="0.2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ht="14.1" x14ac:dyDescent="0.2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ht="14.1" x14ac:dyDescent="0.2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.95" x14ac:dyDescent="0.2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ht="14.1" x14ac:dyDescent="0.2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ht="14.1" x14ac:dyDescent="0.2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ht="14.1" x14ac:dyDescent="0.2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ht="14.1" x14ac:dyDescent="0.2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ht="14.1" x14ac:dyDescent="0.2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ht="14.1" x14ac:dyDescent="0.2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ht="14.1" x14ac:dyDescent="0.2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ht="14.1" x14ac:dyDescent="0.2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ht="14.1" x14ac:dyDescent="0.2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ht="14.1" x14ac:dyDescent="0.2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402</v>
      </c>
    </row>
    <row r="366" spans="1:14" ht="14.1" x14ac:dyDescent="0.2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ht="14.1" x14ac:dyDescent="0.25">
      <c r="A367" s="1">
        <v>42922</v>
      </c>
    </row>
    <row r="368" spans="1:14" ht="14.1" x14ac:dyDescent="0.25">
      <c r="A368" s="1">
        <v>42923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67"/>
  <sheetViews>
    <sheetView zoomScale="115" zoomScaleNormal="115" workbookViewId="0">
      <pane xSplit="1" ySplit="2" topLeftCell="B348" activePane="bottomRight" state="frozen"/>
      <selection pane="topRight" activeCell="B1" sqref="B1"/>
      <selection pane="bottomLeft" activeCell="A3" sqref="A3"/>
      <selection pane="bottomRight" activeCell="E362" sqref="E36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ht="14.1" x14ac:dyDescent="0.25">
      <c r="J1" t="s">
        <v>229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4.1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4.1" x14ac:dyDescent="0.2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4.1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4.1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4.1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4.1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4.1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4.1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4.1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4.1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4.1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4.1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4.1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4.1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4.1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4.1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4.1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4.1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4.1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4.1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4.1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4.1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 x14ac:dyDescent="0.2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4.1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4.1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4.1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4.1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4.1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4.1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4.1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4.1" x14ac:dyDescent="0.2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4.1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4.1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4.1" x14ac:dyDescent="0.2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4.1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4.1" x14ac:dyDescent="0.2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4.1" x14ac:dyDescent="0.25">
      <c r="A55" s="1">
        <v>42480</v>
      </c>
      <c r="B55">
        <v>11.24</v>
      </c>
      <c r="M55">
        <f t="shared" si="5"/>
        <v>3</v>
      </c>
    </row>
    <row r="56" spans="1:13" ht="14.1" x14ac:dyDescent="0.2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4.1" x14ac:dyDescent="0.2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4.1" x14ac:dyDescent="0.2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4.1" x14ac:dyDescent="0.2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4.1" x14ac:dyDescent="0.2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4.1" x14ac:dyDescent="0.2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4.1" x14ac:dyDescent="0.2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4.1" x14ac:dyDescent="0.2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4.1" x14ac:dyDescent="0.2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4.1" x14ac:dyDescent="0.2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4.1" x14ac:dyDescent="0.2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4.1" x14ac:dyDescent="0.2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4.1" x14ac:dyDescent="0.2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4.1" x14ac:dyDescent="0.2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4.1" x14ac:dyDescent="0.2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4.1" x14ac:dyDescent="0.2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4.1" x14ac:dyDescent="0.2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4.1" x14ac:dyDescent="0.2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4.1" x14ac:dyDescent="0.2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4.1" x14ac:dyDescent="0.2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4.1" x14ac:dyDescent="0.2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4.1" x14ac:dyDescent="0.2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4.1" x14ac:dyDescent="0.2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4.1" x14ac:dyDescent="0.2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4.1" x14ac:dyDescent="0.2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4.1" x14ac:dyDescent="0.2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4.1" x14ac:dyDescent="0.2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4.1" x14ac:dyDescent="0.2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4.1" x14ac:dyDescent="0.2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4.1" x14ac:dyDescent="0.2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4.1" x14ac:dyDescent="0.2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4.1" x14ac:dyDescent="0.2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4.1" x14ac:dyDescent="0.2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4.1" x14ac:dyDescent="0.2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4.1" x14ac:dyDescent="0.2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4.1" x14ac:dyDescent="0.2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4.1" x14ac:dyDescent="0.2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4.1" x14ac:dyDescent="0.2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4.1" x14ac:dyDescent="0.2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4.1" x14ac:dyDescent="0.2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4.1" x14ac:dyDescent="0.2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4.1" x14ac:dyDescent="0.2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4.1" x14ac:dyDescent="0.2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4.1" x14ac:dyDescent="0.2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4.1" x14ac:dyDescent="0.2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4.1" x14ac:dyDescent="0.2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4.1" x14ac:dyDescent="0.2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4.1" x14ac:dyDescent="0.2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4.1" x14ac:dyDescent="0.2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4.1" x14ac:dyDescent="0.2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4.1" x14ac:dyDescent="0.2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4.1" x14ac:dyDescent="0.2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4.1" x14ac:dyDescent="0.2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4.1" x14ac:dyDescent="0.2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4.1" x14ac:dyDescent="0.2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4.1" x14ac:dyDescent="0.2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4.1" x14ac:dyDescent="0.2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4.1" x14ac:dyDescent="0.2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4.1" x14ac:dyDescent="0.2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4.1" x14ac:dyDescent="0.2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4.1" x14ac:dyDescent="0.2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4.1" x14ac:dyDescent="0.2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4.1" x14ac:dyDescent="0.2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4.1" x14ac:dyDescent="0.2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4.1" x14ac:dyDescent="0.2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4.1" x14ac:dyDescent="0.2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4.1" x14ac:dyDescent="0.2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4.1" x14ac:dyDescent="0.2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4.1" x14ac:dyDescent="0.2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4.1" x14ac:dyDescent="0.2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4.1" x14ac:dyDescent="0.2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4.1" x14ac:dyDescent="0.2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4.1" x14ac:dyDescent="0.2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4.1" x14ac:dyDescent="0.2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4.1" x14ac:dyDescent="0.2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4.1" x14ac:dyDescent="0.2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4.1" x14ac:dyDescent="0.2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4.1" x14ac:dyDescent="0.2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4.1" x14ac:dyDescent="0.2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4.1" x14ac:dyDescent="0.2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4.1" x14ac:dyDescent="0.2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4.1" x14ac:dyDescent="0.2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4.1" x14ac:dyDescent="0.2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4.1" x14ac:dyDescent="0.2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4.1" x14ac:dyDescent="0.2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4.1" x14ac:dyDescent="0.2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4.1" x14ac:dyDescent="0.2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4.1" x14ac:dyDescent="0.2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4.1" x14ac:dyDescent="0.2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4.1" x14ac:dyDescent="0.2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4.1" x14ac:dyDescent="0.2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4.1" x14ac:dyDescent="0.2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4.1" x14ac:dyDescent="0.2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4.1" x14ac:dyDescent="0.2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4.1" x14ac:dyDescent="0.2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4.1" x14ac:dyDescent="0.2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4.1" x14ac:dyDescent="0.2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4.1" x14ac:dyDescent="0.2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4.1" x14ac:dyDescent="0.2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4.1" x14ac:dyDescent="0.2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4.1" x14ac:dyDescent="0.2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4.1" x14ac:dyDescent="0.2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4.1" x14ac:dyDescent="0.2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4.1" x14ac:dyDescent="0.2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4.1" x14ac:dyDescent="0.2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4.1" x14ac:dyDescent="0.2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4.1" x14ac:dyDescent="0.2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4.1" x14ac:dyDescent="0.2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4.1" x14ac:dyDescent="0.2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4.1" x14ac:dyDescent="0.2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4.1" x14ac:dyDescent="0.2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4.1" x14ac:dyDescent="0.2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4.1" x14ac:dyDescent="0.2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4.1" x14ac:dyDescent="0.2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4.1" x14ac:dyDescent="0.2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4.1" x14ac:dyDescent="0.2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4.1" x14ac:dyDescent="0.2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4.1" x14ac:dyDescent="0.2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4.1" x14ac:dyDescent="0.2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4.1" x14ac:dyDescent="0.2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4.1" x14ac:dyDescent="0.2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4.1" x14ac:dyDescent="0.2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4.1" x14ac:dyDescent="0.2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4.1" x14ac:dyDescent="0.2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4.1" x14ac:dyDescent="0.2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4.1" x14ac:dyDescent="0.2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4.1" x14ac:dyDescent="0.2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4.1" x14ac:dyDescent="0.2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4.1" x14ac:dyDescent="0.2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4.1" x14ac:dyDescent="0.2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4.1" x14ac:dyDescent="0.2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4.1" x14ac:dyDescent="0.2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4.1" x14ac:dyDescent="0.2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4.1" x14ac:dyDescent="0.2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4.1" x14ac:dyDescent="0.2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4.1" x14ac:dyDescent="0.2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4.1" x14ac:dyDescent="0.2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4.1" x14ac:dyDescent="0.2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4.1" x14ac:dyDescent="0.2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4.1" x14ac:dyDescent="0.2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4.1" x14ac:dyDescent="0.2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4.1" x14ac:dyDescent="0.2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4.1" x14ac:dyDescent="0.2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4.1" x14ac:dyDescent="0.2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4.1" x14ac:dyDescent="0.2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4.1" x14ac:dyDescent="0.2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4.1" x14ac:dyDescent="0.2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4.1" x14ac:dyDescent="0.2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4.1" x14ac:dyDescent="0.2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4.1" x14ac:dyDescent="0.2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4.1" x14ac:dyDescent="0.2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4.1" x14ac:dyDescent="0.2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4.1" x14ac:dyDescent="0.2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4.1" x14ac:dyDescent="0.2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4.1" x14ac:dyDescent="0.2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4.1" x14ac:dyDescent="0.2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4.1" x14ac:dyDescent="0.2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4.1" x14ac:dyDescent="0.2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4.1" x14ac:dyDescent="0.2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4.1" x14ac:dyDescent="0.2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4.1" x14ac:dyDescent="0.2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4.1" x14ac:dyDescent="0.2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4.1" x14ac:dyDescent="0.2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4.1" x14ac:dyDescent="0.2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4.1" x14ac:dyDescent="0.2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4.1" x14ac:dyDescent="0.2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4.1" x14ac:dyDescent="0.2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4.1" x14ac:dyDescent="0.2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4.1" x14ac:dyDescent="0.2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4.1" x14ac:dyDescent="0.2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4.1" x14ac:dyDescent="0.2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4.1" x14ac:dyDescent="0.2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4.1" x14ac:dyDescent="0.2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4.1" x14ac:dyDescent="0.2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4.1" x14ac:dyDescent="0.2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4.1" x14ac:dyDescent="0.2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4.1" x14ac:dyDescent="0.2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4.1" x14ac:dyDescent="0.2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4.1" x14ac:dyDescent="0.2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4.1" x14ac:dyDescent="0.2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4.1" x14ac:dyDescent="0.2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4.1" x14ac:dyDescent="0.2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4.1" x14ac:dyDescent="0.2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4.1" x14ac:dyDescent="0.2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4.1" x14ac:dyDescent="0.2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4.1" x14ac:dyDescent="0.2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4.1" x14ac:dyDescent="0.2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4.1" x14ac:dyDescent="0.2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4.1" x14ac:dyDescent="0.2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4.1" x14ac:dyDescent="0.2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4.1" x14ac:dyDescent="0.2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4.1" x14ac:dyDescent="0.2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4.1" x14ac:dyDescent="0.2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.95" x14ac:dyDescent="0.2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4.1" x14ac:dyDescent="0.2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4.1" x14ac:dyDescent="0.2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4.1" x14ac:dyDescent="0.2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4.1" x14ac:dyDescent="0.2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4.1" x14ac:dyDescent="0.2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4.1" x14ac:dyDescent="0.2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.95" x14ac:dyDescent="0.2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4.1" x14ac:dyDescent="0.2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4.1" x14ac:dyDescent="0.2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4.1" x14ac:dyDescent="0.2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4.1" x14ac:dyDescent="0.2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4.1" x14ac:dyDescent="0.2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4.1" x14ac:dyDescent="0.2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4.1" x14ac:dyDescent="0.2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4.1" x14ac:dyDescent="0.2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4.1" x14ac:dyDescent="0.2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4.1" x14ac:dyDescent="0.2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4.1" x14ac:dyDescent="0.2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4.1" x14ac:dyDescent="0.2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4.1" x14ac:dyDescent="0.2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4.1" x14ac:dyDescent="0.2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4.1" x14ac:dyDescent="0.2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4.1" x14ac:dyDescent="0.2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4.1" x14ac:dyDescent="0.2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4.1" x14ac:dyDescent="0.2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4.1" x14ac:dyDescent="0.2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4.1" x14ac:dyDescent="0.2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4.1" x14ac:dyDescent="0.2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4.1" x14ac:dyDescent="0.2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4.1" x14ac:dyDescent="0.2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4.1" x14ac:dyDescent="0.2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4.1" x14ac:dyDescent="0.2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4.1" x14ac:dyDescent="0.2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4.1" x14ac:dyDescent="0.2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4.1" x14ac:dyDescent="0.2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4.1" x14ac:dyDescent="0.2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4.1" x14ac:dyDescent="0.2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4.1" x14ac:dyDescent="0.2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4.1" x14ac:dyDescent="0.2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4.1" x14ac:dyDescent="0.2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4.1" x14ac:dyDescent="0.2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4.1" x14ac:dyDescent="0.2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4.1" x14ac:dyDescent="0.2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4.1" x14ac:dyDescent="0.2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4.1" x14ac:dyDescent="0.2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4.1" x14ac:dyDescent="0.2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4.1" x14ac:dyDescent="0.2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4.1" x14ac:dyDescent="0.2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4.1" x14ac:dyDescent="0.2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4.1" x14ac:dyDescent="0.2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4.1" x14ac:dyDescent="0.2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4.1" x14ac:dyDescent="0.2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4.1" x14ac:dyDescent="0.2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4.1" x14ac:dyDescent="0.2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4.1" x14ac:dyDescent="0.2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4.1" x14ac:dyDescent="0.2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4.1" x14ac:dyDescent="0.2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4.1" x14ac:dyDescent="0.2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4.1" x14ac:dyDescent="0.2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4.1" x14ac:dyDescent="0.2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4.1" x14ac:dyDescent="0.2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4.1" x14ac:dyDescent="0.2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4.1" x14ac:dyDescent="0.2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4.1" x14ac:dyDescent="0.2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4.1" x14ac:dyDescent="0.2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4.1" x14ac:dyDescent="0.2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4.1" x14ac:dyDescent="0.2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4.1" x14ac:dyDescent="0.2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4.1" x14ac:dyDescent="0.2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4.1" x14ac:dyDescent="0.2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4.1" x14ac:dyDescent="0.2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4.1" x14ac:dyDescent="0.2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4.1" x14ac:dyDescent="0.2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4.1" x14ac:dyDescent="0.2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4.1" x14ac:dyDescent="0.2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4.1" x14ac:dyDescent="0.2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4.1" x14ac:dyDescent="0.2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4.1" x14ac:dyDescent="0.2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4.1" x14ac:dyDescent="0.2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4.1" x14ac:dyDescent="0.2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4.1" x14ac:dyDescent="0.2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4.1" x14ac:dyDescent="0.2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4.1" x14ac:dyDescent="0.2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4.1" x14ac:dyDescent="0.2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4.1" x14ac:dyDescent="0.2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4.1" x14ac:dyDescent="0.2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4.1" x14ac:dyDescent="0.2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4.1" x14ac:dyDescent="0.2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4.1" x14ac:dyDescent="0.2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4.1" x14ac:dyDescent="0.2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4.1" x14ac:dyDescent="0.2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4.1" x14ac:dyDescent="0.2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4.1" x14ac:dyDescent="0.2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ht="14.1" x14ac:dyDescent="0.2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4.1" x14ac:dyDescent="0.2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4.1" x14ac:dyDescent="0.2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4.1" x14ac:dyDescent="0.2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4.1" x14ac:dyDescent="0.2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4.1" x14ac:dyDescent="0.2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4.1" x14ac:dyDescent="0.2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4.1" x14ac:dyDescent="0.2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4.1" x14ac:dyDescent="0.2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4.1" x14ac:dyDescent="0.2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3" ht="14.1" x14ac:dyDescent="0.2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3" ht="14.1" x14ac:dyDescent="0.2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3" ht="14.1" x14ac:dyDescent="0.2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3" ht="14.1" x14ac:dyDescent="0.2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65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3" ht="14.1" x14ac:dyDescent="0.2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3" ht="14.1" x14ac:dyDescent="0.2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3" ht="14.1" x14ac:dyDescent="0.2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3" ht="14.1" x14ac:dyDescent="0.2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3" ht="14.1" x14ac:dyDescent="0.2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3" ht="14.1" x14ac:dyDescent="0.2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</row>
    <row r="363" spans="1:13" ht="14.1" x14ac:dyDescent="0.2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3" ht="14.1" x14ac:dyDescent="0.2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3" ht="14.1" x14ac:dyDescent="0.2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3" ht="14.1" x14ac:dyDescent="0.25">
      <c r="A366" s="1">
        <v>42922</v>
      </c>
    </row>
    <row r="367" spans="1:13" ht="14.1" x14ac:dyDescent="0.25">
      <c r="A367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68"/>
  <sheetViews>
    <sheetView zoomScale="115" zoomScaleNormal="115" workbookViewId="0">
      <pane xSplit="1" ySplit="2" topLeftCell="B342" activePane="bottomRight" state="frozen"/>
      <selection pane="topRight" activeCell="B1" sqref="B1"/>
      <selection pane="bottomLeft" activeCell="A3" sqref="A3"/>
      <selection pane="bottomRight" activeCell="C365" sqref="C36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ht="14.1" x14ac:dyDescent="0.25">
      <c r="J1" t="s">
        <v>217</v>
      </c>
    </row>
    <row r="2" spans="1:13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ht="14.1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ht="14.1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ht="14.1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ht="14.1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ht="14.1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ht="14.1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ht="14.1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ht="14.1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ht="14.1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ht="14.1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ht="14.1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ht="14.1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ht="14.1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ht="14.1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ht="14.1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ht="14.1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ht="14.1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ht="14.1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ht="14.1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ht="14.1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ht="14.1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ht="14.1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ht="14.1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ht="14.1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ht="14.1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ht="14.1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ht="14.1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ht="14.1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ht="14.1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ht="14.1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ht="14.1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ht="14.1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ht="14.1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ht="14.1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ht="14.1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ht="14.1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ht="14.1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ht="14.1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ht="14.1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ht="14.1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ht="14.1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ht="14.1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ht="14.1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ht="14.1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ht="14.1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ht="14.1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ht="14.1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ht="14.1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ht="14.1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ht="14.1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ht="14.1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ht="14.1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ht="14.1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ht="14.1" x14ac:dyDescent="0.25">
      <c r="A56" s="1">
        <v>42480</v>
      </c>
      <c r="M56">
        <f t="shared" si="5"/>
        <v>3</v>
      </c>
    </row>
    <row r="57" spans="1:13" ht="14.1" x14ac:dyDescent="0.25">
      <c r="A57" s="1">
        <v>42481</v>
      </c>
      <c r="B57">
        <v>9.75</v>
      </c>
      <c r="M57">
        <f t="shared" si="5"/>
        <v>4</v>
      </c>
    </row>
    <row r="58" spans="1:13" ht="14.1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ht="14.1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ht="14.1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ht="14.1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ht="14.1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ht="14.1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ht="14.1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ht="14.1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ht="14.1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ht="14.1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ht="14.1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ht="14.1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ht="14.1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ht="14.1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ht="14.1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ht="14.1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ht="14.1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ht="14.1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ht="14.1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ht="14.1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ht="14.1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ht="14.1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ht="14.1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ht="14.1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ht="14.1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ht="14.1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ht="14.1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ht="14.1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ht="14.1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ht="14.1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ht="14.1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ht="14.1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ht="14.1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ht="14.1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ht="14.1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ht="14.1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ht="14.1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ht="14.1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ht="14.1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ht="14.1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ht="14.1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ht="14.1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ht="14.1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ht="14.1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ht="14.1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ht="14.1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ht="14.1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ht="14.1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ht="14.1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ht="14.1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ht="14.1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ht="14.1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ht="14.1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ht="14.1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ht="14.1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ht="14.1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ht="14.1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ht="14.1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ht="14.1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ht="14.1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ht="14.1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ht="14.1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ht="14.1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ht="14.1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ht="14.1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ht="14.1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ht="14.1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ht="14.1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ht="14.1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ht="14.1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ht="14.1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ht="14.1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ht="14.1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ht="14.1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ht="14.1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ht="14.1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ht="14.1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ht="14.1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ht="14.1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ht="14.1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ht="14.1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ht="14.1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ht="14.1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ht="14.1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ht="14.1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ht="14.1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ht="14.1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ht="14.1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ht="14.1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ht="14.1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ht="14.1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ht="14.1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ht="14.1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ht="14.1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ht="14.1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ht="14.1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ht="14.1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ht="14.1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ht="14.1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ht="14.1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ht="14.1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ht="14.1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ht="14.1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ht="14.1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ht="14.1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ht="14.1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ht="14.1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ht="14.1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ht="14.1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ht="14.1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ht="14.1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ht="14.1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ht="14.1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ht="14.1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ht="14.1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ht="14.1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ht="14.1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ht="14.1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ht="14.1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ht="14.1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ht="14.1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ht="14.1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ht="14.1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ht="14.1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ht="14.1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ht="14.1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ht="14.1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ht="14.1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ht="14.1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ht="14.1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ht="14.1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ht="14.1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ht="14.1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ht="14.1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ht="14.1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ht="14.1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ht="14.1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ht="14.1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ht="14.1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ht="14.1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ht="14.1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ht="14.1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ht="14.1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ht="14.1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ht="14.1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ht="14.1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ht="14.1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ht="14.1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ht="14.1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ht="14.1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ht="14.1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ht="14.1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ht="14.1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ht="14.1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ht="14.1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ht="14.1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ht="14.1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ht="14.1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ht="14.1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ht="14.1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ht="14.1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ht="14.1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ht="14.1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ht="14.1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ht="14.1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ht="14.1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ht="14.1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ht="14.1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ht="14.1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ht="14.1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ht="14.1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ht="14.1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ht="14.1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ht="14.1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ht="14.1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ht="14.1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ht="14.1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ht="14.1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ht="14.1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ht="14.1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ht="14.1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ht="14.1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ht="14.1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ht="14.1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ht="14.1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ht="14.1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ht="14.1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ht="14.1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ht="14.1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ht="14.1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ht="14.1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ht="14.1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ht="14.1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ht="14.1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ht="14.1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ht="14.1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ht="14.1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ht="14.1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ht="14.1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ht="14.1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ht="14.1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ht="14.1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ht="14.1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ht="14.1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ht="14.1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ht="14.1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ht="14.1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ht="14.1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ht="14.1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ht="14.1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ht="14.1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ht="14.1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ht="14.1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ht="14.1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ht="14.1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ht="14.1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ht="14.1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ht="14.1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ht="14.1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ht="14.1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ht="14.1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ht="14.1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ht="14.1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ht="14.1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ht="14.1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ht="14.1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ht="14.1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ht="14.1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ht="14.1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ht="14.1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ht="14.1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ht="14.1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ht="14.1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ht="14.1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ht="14.1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ht="14.1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ht="14.1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ht="14.1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ht="14.1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ht="14.1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ht="14.1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ht="14.1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ht="14.1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ht="14.1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ht="14.1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ht="14.1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ht="14.1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ht="14.1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ht="14.1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ht="14.1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ht="14.1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ht="14.1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ht="14.1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ht="14.1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ht="14.1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ht="14.1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ht="14.1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ht="14.1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ht="14.1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ht="14.1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ht="14.1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ht="14.1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ht="14.1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ht="14.1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ht="14.1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ht="14.1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ht="14.1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ht="14.1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ht="14.1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ht="14.1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ht="14.1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ht="14.1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ht="14.1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ht="14.1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ht="14.1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ht="14.1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ht="14.1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ht="14.1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ht="14.1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ht="14.1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ht="14.1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ht="14.1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ht="14.1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ht="14.1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ht="14.1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ht="14.1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ht="14.1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ht="14.1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ht="14.1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ht="14.1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ht="14.1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ht="14.1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ht="14.1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ht="14.1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ht="14.1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66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ht="14.1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ht="14.1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ht="14.1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ht="14.1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ht="14.1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ht="14.1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ht="14.1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ht="14.1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 ht="14.1" x14ac:dyDescent="0.25">
      <c r="A367" s="1">
        <v>42922</v>
      </c>
    </row>
    <row r="368" spans="1:13" ht="14.1" x14ac:dyDescent="0.25">
      <c r="A368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68"/>
  <sheetViews>
    <sheetView zoomScale="115" zoomScaleNormal="115" workbookViewId="0">
      <pane xSplit="1" ySplit="2" topLeftCell="B348" activePane="bottomRight" state="frozen"/>
      <selection pane="topRight" activeCell="B1" sqref="B1"/>
      <selection pane="bottomLeft" activeCell="A3" sqref="A3"/>
      <selection pane="bottomRight" activeCell="G366" sqref="G36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25">
      <c r="A56" s="1">
        <v>42480</v>
      </c>
      <c r="M56">
        <f t="shared" si="5"/>
        <v>3</v>
      </c>
    </row>
    <row r="57" spans="1:13" x14ac:dyDescent="0.25">
      <c r="A57" s="1">
        <v>42481</v>
      </c>
      <c r="B57">
        <v>39</v>
      </c>
      <c r="M57">
        <f t="shared" si="5"/>
        <v>4</v>
      </c>
    </row>
    <row r="58" spans="1:13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(+B238/(D238*(1-VLOOKUP(A238,FX!A:K,9,0)))-1)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>(+B239/(D239*(1-VLOOKUP(A239,FX!A:K,9,0)))-1)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>(+B240/(D240*(1-VLOOKUP(A240,FX!A:K,9,0)))-1)</f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>(+B241/(D241*(1-VLOOKUP(A241,FX!A:K,9,0)))-1)</f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5">+B242/D242-1</f>
        <v>-2.9016584841882187E-3</v>
      </c>
      <c r="H242" s="42">
        <f>(+B242/(D242*(1-VLOOKUP(A242,FX!A:K,9,0)))-1)</f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5"/>
        <v>-5.1978499150262536E-3</v>
      </c>
      <c r="H243" s="42">
        <f>(+B243/(D243*(1-VLOOKUP(A243,FX!A:K,9,0)))-1)</f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5"/>
        <v>4.5083539260981631E-3</v>
      </c>
      <c r="H244" s="42">
        <f>(+B244/(D244*(1-VLOOKUP(A244,FX!A:K,9,0)))-1)</f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5"/>
        <v>3.1084641465837226E-3</v>
      </c>
      <c r="H245" s="42">
        <f>(+B245/(D245*(1-VLOOKUP(A245,FX!A:K,9,0)))-1)</f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5"/>
        <v>1.3201614063560463E-3</v>
      </c>
      <c r="H246" s="42">
        <f>(+B246/(D246*(1-VLOOKUP(A246,FX!A:K,9,0)))-1)</f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5"/>
        <v>-1.6616142941423551E-3</v>
      </c>
      <c r="H247" s="42">
        <f>(+B247/(D247*(1-VLOOKUP(A247,FX!A:K,9,0)))-1)</f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5"/>
        <v>3.1757341817417739E-4</v>
      </c>
      <c r="H248" s="42">
        <f>(+B248/(D248*(1-VLOOKUP(A248,FX!A:K,9,0)))-1)</f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25">
      <c r="A249" s="1">
        <v>42754</v>
      </c>
      <c r="B249">
        <v>38.65</v>
      </c>
      <c r="C249" s="25">
        <f t="shared" ref="C249:C280" si="76">B249/B248-1</f>
        <v>-1.2919896640828377E-3</v>
      </c>
      <c r="D249" s="26">
        <f t="shared" ref="D249:D269" si="77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5"/>
        <v>-6.3296570385062978E-7</v>
      </c>
      <c r="H249" s="42">
        <f>(+B249/(D249*(1-VLOOKUP(A249,FX!A:K,9,0)))-1)</f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25">
      <c r="A250" s="1">
        <v>42755</v>
      </c>
      <c r="B250">
        <v>38.950000000000003</v>
      </c>
      <c r="C250" s="25">
        <f t="shared" si="76"/>
        <v>7.7619663648125226E-3</v>
      </c>
      <c r="D250" s="26">
        <f t="shared" si="77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5"/>
        <v>1.1081585773877745E-3</v>
      </c>
      <c r="H250" s="42">
        <f>(+B250/(D250*(1-VLOOKUP(A250,FX!A:K,9,0)))-1)</f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25">
      <c r="A251" s="1">
        <v>42758</v>
      </c>
      <c r="B251">
        <v>39.1</v>
      </c>
      <c r="C251" s="25">
        <f t="shared" si="76"/>
        <v>3.8510911424902705E-3</v>
      </c>
      <c r="D251" s="26">
        <f t="shared" si="77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5"/>
        <v>3.323559436705148E-3</v>
      </c>
      <c r="H251" s="42">
        <f>(+B251/(D251*(1-VLOOKUP(A251,FX!A:K,9,0)))-1)</f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25">
      <c r="A252" s="1">
        <v>42759</v>
      </c>
      <c r="B252">
        <v>39.1</v>
      </c>
      <c r="C252" s="25">
        <f t="shared" si="76"/>
        <v>0</v>
      </c>
      <c r="D252" s="26">
        <f t="shared" si="77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5"/>
        <v>-3.1454231551897305E-4</v>
      </c>
      <c r="H252" s="42">
        <f>(+B252/(D252*(1-VLOOKUP(A252,FX!A:K,9,0)))-1)</f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25">
      <c r="A253" s="1">
        <v>42760</v>
      </c>
      <c r="B253">
        <v>39.200000000000003</v>
      </c>
      <c r="C253" s="25">
        <f t="shared" si="76"/>
        <v>2.5575447570331811E-3</v>
      </c>
      <c r="D253" s="26">
        <f t="shared" si="77"/>
        <v>39.266216980191331</v>
      </c>
      <c r="E253" s="26">
        <f>D253*(1-VLOOKUP(A253,FX!A:K,9,0))</f>
        <v>39.193400208576989</v>
      </c>
      <c r="F253">
        <v>39.195</v>
      </c>
      <c r="G253" s="25">
        <f t="shared" si="75"/>
        <v>-1.6863600642947896E-3</v>
      </c>
      <c r="H253" s="42">
        <f>(+B253/(D253*(1-VLOOKUP(A253,FX!A:K,9,0)))-1)</f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25">
      <c r="A254" s="1">
        <v>42761</v>
      </c>
      <c r="B254">
        <v>39.5</v>
      </c>
      <c r="C254" s="25">
        <f t="shared" si="76"/>
        <v>7.6530612244898322E-3</v>
      </c>
      <c r="D254" s="26">
        <f t="shared" si="77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5"/>
        <v>4.1953121637088309E-3</v>
      </c>
      <c r="H254" s="42">
        <f>(+B254/(D254*(1-VLOOKUP(A254,FX!A:K,9,0)))-1)</f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25">
      <c r="A255" s="1">
        <v>42762</v>
      </c>
      <c r="B255">
        <v>39.299999999999997</v>
      </c>
      <c r="C255" s="25">
        <f t="shared" si="76"/>
        <v>-5.0632911392405333E-3</v>
      </c>
      <c r="D255" s="26">
        <f t="shared" si="77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5"/>
        <v>-1.0167768174886849E-3</v>
      </c>
      <c r="H255" s="42">
        <f>(+B255/(D255*(1-VLOOKUP(A255,FX!A:K,9,0)))-1)</f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25">
      <c r="A256" s="1">
        <v>42767</v>
      </c>
      <c r="B256">
        <v>39.5</v>
      </c>
      <c r="C256" s="25">
        <f t="shared" si="76"/>
        <v>5.0890585241731845E-3</v>
      </c>
      <c r="D256" s="26">
        <f t="shared" si="77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5"/>
        <v>4.0671072699540733E-3</v>
      </c>
      <c r="H256" s="42">
        <f>(+B256/(D256*(1-VLOOKUP(A256,FX!A:K,9,0)))-1)</f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25">
      <c r="A257" s="1">
        <v>42768</v>
      </c>
      <c r="B257">
        <v>39.4</v>
      </c>
      <c r="C257" s="25">
        <f t="shared" si="76"/>
        <v>-2.5316455696202667E-3</v>
      </c>
      <c r="D257" s="26">
        <f t="shared" si="77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5"/>
        <v>1.5251652262326942E-3</v>
      </c>
      <c r="H257" s="42">
        <f>(+B257/(D257*(1-VLOOKUP(A257,FX!A:K,9,0)))-1)</f>
        <v>-1.4014331986638151E-3</v>
      </c>
      <c r="I257" s="25">
        <f t="shared" ref="I257:I263" si="78">+B257/F257-1</f>
        <v>1.5251652262326942E-3</v>
      </c>
      <c r="J257">
        <v>3387.9605999999999</v>
      </c>
      <c r="K257">
        <v>3387.9605999999999</v>
      </c>
      <c r="L257" s="25">
        <f t="shared" ref="L257:L271" si="79">+K257/J257-1</f>
        <v>0</v>
      </c>
      <c r="M257">
        <f t="shared" si="74"/>
        <v>4</v>
      </c>
      <c r="N257" t="s">
        <v>155</v>
      </c>
    </row>
    <row r="258" spans="1:14" x14ac:dyDescent="0.25">
      <c r="A258" s="1">
        <v>42769</v>
      </c>
      <c r="B258">
        <v>39.15</v>
      </c>
      <c r="C258" s="25">
        <f t="shared" si="76"/>
        <v>-6.3451776649746661E-3</v>
      </c>
      <c r="D258" s="26">
        <f t="shared" si="77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5"/>
        <v>2.1119088208159109E-3</v>
      </c>
      <c r="H258" s="42">
        <f>(+B258/(D258*(1-VLOOKUP(A258,FX!A:K,9,0)))-1)</f>
        <v>3.1124170569469811E-3</v>
      </c>
      <c r="I258" s="25">
        <f t="shared" si="78"/>
        <v>1.1251470362603211E-3</v>
      </c>
      <c r="J258">
        <v>3387.9605999999999</v>
      </c>
      <c r="K258">
        <v>3364.4922999999999</v>
      </c>
      <c r="L258" s="25">
        <f t="shared" si="79"/>
        <v>-6.9269695757382399E-3</v>
      </c>
      <c r="M258">
        <f t="shared" ref="M258:M281" si="80">WEEKDAY(A258,2)</f>
        <v>5</v>
      </c>
    </row>
    <row r="259" spans="1:14" x14ac:dyDescent="0.25">
      <c r="A259" s="1">
        <v>42772</v>
      </c>
      <c r="B259">
        <v>39.299999999999997</v>
      </c>
      <c r="C259" s="25">
        <f t="shared" si="76"/>
        <v>3.8314176245211051E-3</v>
      </c>
      <c r="D259" s="26">
        <f t="shared" si="77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5"/>
        <v>2.3651178675867524E-3</v>
      </c>
      <c r="H259" s="42">
        <f>(+B259/(D259*(1-VLOOKUP(A259,FX!A:K,9,0)))-1)</f>
        <v>-1.1527676420153288E-4</v>
      </c>
      <c r="I259" s="25">
        <f t="shared" si="78"/>
        <v>4.0729049994903122E-4</v>
      </c>
      <c r="J259">
        <v>3364.4922999999999</v>
      </c>
      <c r="K259">
        <v>3373.2051000000001</v>
      </c>
      <c r="L259" s="25">
        <f t="shared" si="79"/>
        <v>2.5896329143033636E-3</v>
      </c>
      <c r="M259">
        <f t="shared" si="80"/>
        <v>1</v>
      </c>
    </row>
    <row r="260" spans="1:14" x14ac:dyDescent="0.25">
      <c r="A260" s="1">
        <v>42773</v>
      </c>
      <c r="B260">
        <v>39.049999999999997</v>
      </c>
      <c r="C260" s="25">
        <f t="shared" si="76"/>
        <v>-6.3613231552163141E-3</v>
      </c>
      <c r="D260" s="26">
        <f t="shared" si="77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5"/>
        <v>-3.7355585418271664E-3</v>
      </c>
      <c r="H260" s="42">
        <f>(+B260/(D260*(1-VLOOKUP(A260,FX!A:K,9,0)))-1)</f>
        <v>-1.830290336593321E-3</v>
      </c>
      <c r="I260" s="25">
        <f t="shared" si="78"/>
        <v>-2.0189629175292323E-3</v>
      </c>
      <c r="J260">
        <v>3373.2051000000001</v>
      </c>
      <c r="K260">
        <v>3365.6849000000002</v>
      </c>
      <c r="L260" s="25">
        <f t="shared" si="79"/>
        <v>-2.22939304817249E-3</v>
      </c>
      <c r="M260">
        <f t="shared" si="80"/>
        <v>2</v>
      </c>
    </row>
    <row r="261" spans="1:14" x14ac:dyDescent="0.25">
      <c r="A261" s="1">
        <v>42774</v>
      </c>
      <c r="B261">
        <v>39.1</v>
      </c>
      <c r="C261" s="25">
        <f t="shared" si="76"/>
        <v>1.2804097311140961E-3</v>
      </c>
      <c r="D261" s="26">
        <f t="shared" si="77"/>
        <v>39.333648948004601</v>
      </c>
      <c r="E261" s="26">
        <f>D261*(1-VLOOKUP(A261,FX!A:K,9,0))</f>
        <v>39.183345593552893</v>
      </c>
      <c r="F261">
        <v>39.186</v>
      </c>
      <c r="G261" s="25">
        <f t="shared" si="75"/>
        <v>-5.9401798270346529E-3</v>
      </c>
      <c r="H261" s="42">
        <f>(+B261/(D261*(1-VLOOKUP(A261,FX!A:K,9,0)))-1)</f>
        <v>-2.1270668007125071E-3</v>
      </c>
      <c r="I261" s="25">
        <f t="shared" si="78"/>
        <v>-2.1946613586484309E-3</v>
      </c>
      <c r="J261">
        <v>3365.6849000000002</v>
      </c>
      <c r="K261">
        <v>3383.2878000000001</v>
      </c>
      <c r="L261" s="25">
        <f t="shared" si="79"/>
        <v>5.2301093307931534E-3</v>
      </c>
      <c r="M261">
        <f t="shared" si="80"/>
        <v>3</v>
      </c>
      <c r="N261" t="s">
        <v>172</v>
      </c>
    </row>
    <row r="262" spans="1:14" x14ac:dyDescent="0.25">
      <c r="A262" s="1">
        <v>42775</v>
      </c>
      <c r="B262">
        <v>39.25</v>
      </c>
      <c r="C262" s="25">
        <f t="shared" si="76"/>
        <v>3.8363171355497716E-3</v>
      </c>
      <c r="D262" s="26">
        <f t="shared" si="77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5"/>
        <v>-2.2020752244271691E-3</v>
      </c>
      <c r="H262" s="42">
        <f>(+B262/(D262*(1-VLOOKUP(A262,FX!A:K,9,0)))-1)</f>
        <v>-1.1517154541007546E-3</v>
      </c>
      <c r="I262" s="25">
        <f t="shared" si="78"/>
        <v>-1.2976769038955949E-3</v>
      </c>
      <c r="J262">
        <v>3383.2878000000001</v>
      </c>
      <c r="K262">
        <v>3396.2923999999998</v>
      </c>
      <c r="L262" s="25">
        <f t="shared" si="79"/>
        <v>3.8437758679588097E-3</v>
      </c>
      <c r="M262">
        <f t="shared" si="80"/>
        <v>4</v>
      </c>
    </row>
    <row r="263" spans="1:14" x14ac:dyDescent="0.25">
      <c r="A263" s="1">
        <v>42776</v>
      </c>
      <c r="B263">
        <v>39.549999999999997</v>
      </c>
      <c r="C263" s="25">
        <f t="shared" si="76"/>
        <v>7.6433121019108263E-3</v>
      </c>
      <c r="D263" s="26">
        <f t="shared" si="77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5"/>
        <v>1.2666070077143043E-3</v>
      </c>
      <c r="H263" s="42">
        <f>(+B263/(D263*(1-VLOOKUP(A263,FX!A:K,9,0)))-1)</f>
        <v>3.6225467358526053E-3</v>
      </c>
      <c r="I263" s="25">
        <f t="shared" si="78"/>
        <v>3.4250919700620219E-3</v>
      </c>
      <c r="J263">
        <v>3396.2923999999998</v>
      </c>
      <c r="K263">
        <v>3413.4868000000001</v>
      </c>
      <c r="L263" s="25">
        <f t="shared" si="79"/>
        <v>5.0626971929743636E-3</v>
      </c>
      <c r="M263">
        <f t="shared" si="80"/>
        <v>5</v>
      </c>
      <c r="N263" t="s">
        <v>179</v>
      </c>
    </row>
    <row r="264" spans="1:14" x14ac:dyDescent="0.25">
      <c r="A264" s="1">
        <v>42779</v>
      </c>
      <c r="B264">
        <v>39.700000000000003</v>
      </c>
      <c r="C264" s="25">
        <f t="shared" si="76"/>
        <v>3.7926675094817064E-3</v>
      </c>
      <c r="D264" s="26">
        <f t="shared" si="77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5"/>
        <v>5.5114002948197793E-4</v>
      </c>
      <c r="H264" s="42">
        <f>(+B264/(D264*(1-VLOOKUP(A264,FX!A:K,9,0)))-1)</f>
        <v>2.5785999721321673E-3</v>
      </c>
      <c r="I264" s="25">
        <f t="shared" ref="I264:I298" si="81">+B264/F264-1</f>
        <v>2.4239975760025345E-3</v>
      </c>
      <c r="J264">
        <v>3413.4868000000001</v>
      </c>
      <c r="K264">
        <v>3436.2750000000001</v>
      </c>
      <c r="L264" s="25">
        <f t="shared" si="79"/>
        <v>6.6759303126644465E-3</v>
      </c>
      <c r="M264">
        <f t="shared" si="80"/>
        <v>1</v>
      </c>
    </row>
    <row r="265" spans="1:14" x14ac:dyDescent="0.25">
      <c r="A265" s="1">
        <v>42780</v>
      </c>
      <c r="B265">
        <v>39.700000000000003</v>
      </c>
      <c r="C265" s="25">
        <f t="shared" si="76"/>
        <v>0</v>
      </c>
      <c r="D265" s="26">
        <f t="shared" si="77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5"/>
        <v>2.5613573295237835E-3</v>
      </c>
      <c r="H265" s="42">
        <f>(+B265/(D265*(1-VLOOKUP(A265,FX!A:K,9,0)))-1)</f>
        <v>1.4660198284444093E-5</v>
      </c>
      <c r="I265" s="25">
        <f t="shared" si="81"/>
        <v>-2.0147073637544199E-4</v>
      </c>
      <c r="J265">
        <v>3436.2750000000001</v>
      </c>
      <c r="K265">
        <v>3435.8042</v>
      </c>
      <c r="L265" s="25">
        <f t="shared" si="79"/>
        <v>-1.3700882496314737E-4</v>
      </c>
      <c r="M265">
        <f t="shared" si="80"/>
        <v>2</v>
      </c>
    </row>
    <row r="266" spans="1:14" x14ac:dyDescent="0.25">
      <c r="A266" s="1">
        <v>42781</v>
      </c>
      <c r="B266">
        <v>39.549999999999997</v>
      </c>
      <c r="C266" s="25">
        <f t="shared" si="76"/>
        <v>-3.7783375314862644E-3</v>
      </c>
      <c r="D266" s="26">
        <f t="shared" si="77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5"/>
        <v>1.2270855093921007E-4</v>
      </c>
      <c r="H266" s="42">
        <f>(+B266/(D266*(1-VLOOKUP(A266,FX!A:K,9,0)))-1)</f>
        <v>-1.4644530087617458E-3</v>
      </c>
      <c r="I266" s="25">
        <f t="shared" si="81"/>
        <v>-1.4895604534324036E-3</v>
      </c>
      <c r="J266">
        <v>3435.8042</v>
      </c>
      <c r="K266">
        <v>3421.7130999999999</v>
      </c>
      <c r="L266" s="25">
        <f t="shared" si="79"/>
        <v>-4.1012523356249719E-3</v>
      </c>
      <c r="M266">
        <f t="shared" si="80"/>
        <v>3</v>
      </c>
    </row>
    <row r="267" spans="1:14" x14ac:dyDescent="0.25">
      <c r="A267" s="1">
        <v>42782</v>
      </c>
      <c r="B267">
        <v>39.75</v>
      </c>
      <c r="C267" s="25">
        <f t="shared" si="76"/>
        <v>5.0568900126422012E-3</v>
      </c>
      <c r="D267" s="26">
        <f t="shared" si="77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5"/>
        <v>-2.0457811044318763E-3</v>
      </c>
      <c r="H267" s="42">
        <f>(+B267/(D267*(1-VLOOKUP(A267,FX!A:K,9,0)))-1)</f>
        <v>-2.8537675691996389E-3</v>
      </c>
      <c r="I267" s="25">
        <f t="shared" si="81"/>
        <v>-2.7346396046062926E-3</v>
      </c>
      <c r="J267">
        <v>3421.7130999999999</v>
      </c>
      <c r="K267">
        <v>3440.9331000000002</v>
      </c>
      <c r="L267" s="25">
        <f t="shared" si="79"/>
        <v>5.6170694147326117E-3</v>
      </c>
      <c r="M267">
        <f t="shared" si="80"/>
        <v>4</v>
      </c>
    </row>
    <row r="268" spans="1:14" x14ac:dyDescent="0.25">
      <c r="A268" s="1">
        <v>42783</v>
      </c>
      <c r="B268">
        <v>39.6</v>
      </c>
      <c r="C268" s="25">
        <f t="shared" si="76"/>
        <v>-3.7735849056603765E-3</v>
      </c>
      <c r="D268" s="26">
        <f t="shared" si="77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5"/>
        <v>-8.381427703605393E-4</v>
      </c>
      <c r="H268" s="42">
        <f>(+B268/(D268*(1-VLOOKUP(A268,FX!A:K,9,0)))-1)</f>
        <v>-3.151784801003199E-5</v>
      </c>
      <c r="I268" s="25">
        <f t="shared" si="81"/>
        <v>7.5763315402710418E-5</v>
      </c>
      <c r="J268">
        <v>3440.9331000000002</v>
      </c>
      <c r="K268">
        <v>3421.4418999999998</v>
      </c>
      <c r="L268" s="25">
        <f t="shared" si="79"/>
        <v>-5.6645100132869386E-3</v>
      </c>
      <c r="M268">
        <f t="shared" si="80"/>
        <v>5</v>
      </c>
      <c r="N268" t="s">
        <v>201</v>
      </c>
    </row>
    <row r="269" spans="1:14" x14ac:dyDescent="0.25">
      <c r="A269" s="1">
        <v>42786</v>
      </c>
      <c r="B269">
        <v>40.15</v>
      </c>
      <c r="C269" s="25">
        <f t="shared" si="76"/>
        <v>1.388888888888884E-2</v>
      </c>
      <c r="D269" s="26">
        <f t="shared" si="77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5"/>
        <v>-6.2449103410622264E-4</v>
      </c>
      <c r="H269" s="42">
        <f>(+B269/(D269*(1-VLOOKUP(A269,FX!A:K,9,0)))-1)</f>
        <v>-1.2004327575740881E-3</v>
      </c>
      <c r="I269" s="25">
        <f t="shared" si="81"/>
        <v>-1.2437810945274963E-3</v>
      </c>
      <c r="J269">
        <v>3421.4418999999998</v>
      </c>
      <c r="K269">
        <v>3471.3926000000001</v>
      </c>
      <c r="L269" s="25">
        <f t="shared" si="79"/>
        <v>1.4599312646519147E-2</v>
      </c>
      <c r="M269">
        <f t="shared" si="80"/>
        <v>1</v>
      </c>
    </row>
    <row r="270" spans="1:14" x14ac:dyDescent="0.25">
      <c r="A270" s="1">
        <v>42787</v>
      </c>
      <c r="B270">
        <v>40.049999999999997</v>
      </c>
      <c r="C270" s="25">
        <f t="shared" si="76"/>
        <v>-2.4906600249066102E-3</v>
      </c>
      <c r="D270" s="26">
        <f t="shared" ref="D270:D275" si="82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3">+B270/D270-1</f>
        <v>-7.0010326286139568E-3</v>
      </c>
      <c r="H270" s="42">
        <f>(+B270/(D270*(1-VLOOKUP(A270,FX!A:K,9,0)))-1)</f>
        <v>-4.656467785421059E-3</v>
      </c>
      <c r="I270" s="25">
        <f t="shared" si="81"/>
        <v>-4.6227259170891211E-3</v>
      </c>
      <c r="J270">
        <v>3471.3926000000001</v>
      </c>
      <c r="K270">
        <v>3482.8229999999999</v>
      </c>
      <c r="L270" s="25">
        <f t="shared" si="79"/>
        <v>3.2927419387827062E-3</v>
      </c>
      <c r="M270">
        <f t="shared" si="80"/>
        <v>2</v>
      </c>
    </row>
    <row r="271" spans="1:14" x14ac:dyDescent="0.25">
      <c r="A271" s="1">
        <v>42788</v>
      </c>
      <c r="B271">
        <v>40.25</v>
      </c>
      <c r="C271" s="25">
        <f t="shared" si="76"/>
        <v>4.993757802746579E-3</v>
      </c>
      <c r="D271" s="26">
        <f t="shared" si="82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3"/>
        <v>-1.6396162504414002E-3</v>
      </c>
      <c r="H271" s="42">
        <f>(+B271/(D271*(1-VLOOKUP(A271,FX!A:K,9,0)))-1)</f>
        <v>-1.8577568371958009E-3</v>
      </c>
      <c r="I271" s="25">
        <f t="shared" si="81"/>
        <v>-2.2805017103763037E-3</v>
      </c>
      <c r="J271">
        <v>3482.8229999999999</v>
      </c>
      <c r="K271">
        <v>3489.7566999999999</v>
      </c>
      <c r="L271" s="25">
        <f t="shared" si="79"/>
        <v>1.9908275556925759E-3</v>
      </c>
      <c r="M271">
        <f t="shared" si="80"/>
        <v>3</v>
      </c>
    </row>
    <row r="272" spans="1:14" x14ac:dyDescent="0.25">
      <c r="A272" s="1">
        <v>42789</v>
      </c>
      <c r="B272">
        <v>40.1</v>
      </c>
      <c r="C272" s="25">
        <f t="shared" si="76"/>
        <v>-3.7267080745341241E-3</v>
      </c>
      <c r="D272" s="26">
        <f t="shared" si="82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3"/>
        <v>-1.29586024639472E-3</v>
      </c>
      <c r="H272" s="42">
        <f>(+B272/(D272*(1-VLOOKUP(A272,FX!A:K,9,0)))-1)</f>
        <v>-1.0811880572952903E-3</v>
      </c>
      <c r="I272" s="25">
        <f t="shared" si="81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0"/>
        <v>4</v>
      </c>
    </row>
    <row r="273" spans="1:14" x14ac:dyDescent="0.25">
      <c r="A273" s="1">
        <v>42790</v>
      </c>
      <c r="B273">
        <v>40.049999999999997</v>
      </c>
      <c r="C273" s="25">
        <f t="shared" si="76"/>
        <v>-1.2468827930175452E-3</v>
      </c>
      <c r="D273" s="26">
        <f t="shared" si="82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3"/>
        <v>-2.5926187951911261E-3</v>
      </c>
      <c r="H273" s="42">
        <f>(+B273/(D273*(1-VLOOKUP(A273,FX!A:K,9,0)))-1)</f>
        <v>-3.5729431963710256E-3</v>
      </c>
      <c r="I273" s="25">
        <f t="shared" si="81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0"/>
        <v>5</v>
      </c>
    </row>
    <row r="274" spans="1:14" x14ac:dyDescent="0.25">
      <c r="A274" s="1">
        <v>42793</v>
      </c>
      <c r="B274">
        <v>39.75</v>
      </c>
      <c r="C274" s="25">
        <f t="shared" si="76"/>
        <v>-7.4906367041197575E-3</v>
      </c>
      <c r="D274" s="26">
        <f t="shared" si="82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3"/>
        <v>-3.588842311699536E-3</v>
      </c>
      <c r="H274" s="42">
        <f>(+B274/(D274*(1-VLOOKUP(A274,FX!A:K,9,0)))-1)</f>
        <v>-3.1928146006990898E-3</v>
      </c>
      <c r="I274" s="25">
        <f t="shared" si="81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0"/>
        <v>1</v>
      </c>
    </row>
    <row r="275" spans="1:14" x14ac:dyDescent="0.25">
      <c r="A275" s="1">
        <v>42794</v>
      </c>
      <c r="B275">
        <v>39.700000000000003</v>
      </c>
      <c r="C275" s="25">
        <f t="shared" si="76"/>
        <v>-1.2578616352200145E-3</v>
      </c>
      <c r="D275" s="26">
        <f t="shared" si="82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3"/>
        <v>-5.1405329628350094E-3</v>
      </c>
      <c r="H275" s="42">
        <f>(+B275/(D275*(1-VLOOKUP(A275,FX!A:K,9,0)))-1)</f>
        <v>-5.9667951395335761E-3</v>
      </c>
      <c r="I275" s="25">
        <f t="shared" si="81"/>
        <v>-5.9592368170664489E-3</v>
      </c>
      <c r="J275">
        <v>3446.2228</v>
      </c>
      <c r="K275">
        <v>3452.8103000000001</v>
      </c>
      <c r="L275" s="25">
        <f t="shared" ref="L275:L281" si="84">+K275/J275-1</f>
        <v>1.9115130919569179E-3</v>
      </c>
      <c r="M275">
        <f t="shared" si="80"/>
        <v>2</v>
      </c>
    </row>
    <row r="276" spans="1:14" x14ac:dyDescent="0.25">
      <c r="A276" s="1">
        <v>42795</v>
      </c>
      <c r="B276">
        <v>39.799999999999997</v>
      </c>
      <c r="C276" s="25">
        <f t="shared" si="76"/>
        <v>2.5188916876572875E-3</v>
      </c>
      <c r="D276" s="26">
        <f t="shared" ref="D276:D318" si="85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6">+B276/D276-1</f>
        <v>-5.0768555435430907E-3</v>
      </c>
      <c r="H276" s="42">
        <f>(+B276/(D276*(1-VLOOKUP(A276,FX!A:K,9,0)))-1)</f>
        <v>-2.7481296919817932E-3</v>
      </c>
      <c r="I276" s="25">
        <f t="shared" si="81"/>
        <v>-2.931081995140028E-3</v>
      </c>
      <c r="J276">
        <v>3452.8103000000001</v>
      </c>
      <c r="K276">
        <v>3458.4376000000002</v>
      </c>
      <c r="L276" s="25">
        <f t="shared" si="84"/>
        <v>1.6297738685500107E-3</v>
      </c>
      <c r="M276">
        <f t="shared" si="80"/>
        <v>3</v>
      </c>
    </row>
    <row r="277" spans="1:14" x14ac:dyDescent="0.25">
      <c r="A277" s="1">
        <v>42796</v>
      </c>
      <c r="B277">
        <v>39.4</v>
      </c>
      <c r="C277" s="25">
        <f t="shared" si="76"/>
        <v>-1.005025125628134E-2</v>
      </c>
      <c r="D277" s="26">
        <f t="shared" si="85"/>
        <v>39.64759665089808</v>
      </c>
      <c r="E277" s="26">
        <f>D277*(1-VLOOKUP(A277,FX!A:K,9,0))</f>
        <v>39.623367290881752</v>
      </c>
      <c r="F277">
        <v>39.628</v>
      </c>
      <c r="G277" s="25">
        <f t="shared" si="86"/>
        <v>-6.2449346697657226E-3</v>
      </c>
      <c r="H277" s="42">
        <f>(+B277/(D277*(1-VLOOKUP(A277,FX!A:K,9,0)))-1)</f>
        <v>-5.637261700702445E-3</v>
      </c>
      <c r="I277" s="25">
        <f t="shared" si="81"/>
        <v>-5.7535076208741209E-3</v>
      </c>
      <c r="J277">
        <v>3458.4376000000002</v>
      </c>
      <c r="K277">
        <v>3435.0963000000002</v>
      </c>
      <c r="L277" s="25">
        <f t="shared" si="84"/>
        <v>-6.749088085325039E-3</v>
      </c>
      <c r="M277">
        <f t="shared" si="80"/>
        <v>4</v>
      </c>
    </row>
    <row r="278" spans="1:14" x14ac:dyDescent="0.25">
      <c r="A278" s="1">
        <v>42797</v>
      </c>
      <c r="B278">
        <v>39.200000000000003</v>
      </c>
      <c r="C278" s="25">
        <f t="shared" si="76"/>
        <v>-5.0761421319795996E-3</v>
      </c>
      <c r="D278" s="26">
        <f t="shared" si="85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6"/>
        <v>-8.7130283250361762E-3</v>
      </c>
      <c r="H278" s="42">
        <f>(+B278/(D278*(1-VLOOKUP(A278,FX!A:K,9,0)))-1)</f>
        <v>-5.550173486865706E-3</v>
      </c>
      <c r="I278" s="25">
        <f t="shared" si="81"/>
        <v>-5.4800081185304439E-3</v>
      </c>
      <c r="J278">
        <v>3435.0963000000002</v>
      </c>
      <c r="K278">
        <v>3427.8627999999999</v>
      </c>
      <c r="L278" s="25">
        <f t="shared" si="84"/>
        <v>-2.1057633813643672E-3</v>
      </c>
      <c r="M278">
        <f t="shared" si="80"/>
        <v>5</v>
      </c>
    </row>
    <row r="279" spans="1:14" x14ac:dyDescent="0.25">
      <c r="A279" s="1">
        <v>42800</v>
      </c>
      <c r="B279">
        <v>39.4</v>
      </c>
      <c r="C279" s="25">
        <f t="shared" si="76"/>
        <v>5.1020408163264808E-3</v>
      </c>
      <c r="D279" s="26">
        <f t="shared" si="85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6"/>
        <v>-5.8066889161417778E-3</v>
      </c>
      <c r="H279" s="42">
        <f>(+B279/(D279*(1-VLOOKUP(A279,FX!A:K,9,0)))-1)</f>
        <v>-6.037311726726724E-3</v>
      </c>
      <c r="I279" s="25">
        <f t="shared" si="81"/>
        <v>-6.2049134843363829E-3</v>
      </c>
      <c r="J279">
        <v>3427.8627999999999</v>
      </c>
      <c r="K279">
        <v>3446.4839999999999</v>
      </c>
      <c r="L279" s="25">
        <f t="shared" si="84"/>
        <v>5.4323061004659667E-3</v>
      </c>
      <c r="M279">
        <f t="shared" si="80"/>
        <v>1</v>
      </c>
    </row>
    <row r="280" spans="1:14" x14ac:dyDescent="0.25">
      <c r="A280" s="1">
        <f>+A279+1</f>
        <v>42801</v>
      </c>
      <c r="B280">
        <v>39.5</v>
      </c>
      <c r="C280" s="25">
        <f t="shared" si="76"/>
        <v>2.5380710659899108E-3</v>
      </c>
      <c r="D280" s="26">
        <f t="shared" si="85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6"/>
        <v>-5.8380847349560616E-3</v>
      </c>
      <c r="H280" s="42">
        <f>(+B280/(D280*(1-VLOOKUP(A280,FX!A:K,9,0)))-1)</f>
        <v>-5.6614425724297313E-3</v>
      </c>
      <c r="I280" s="25">
        <f t="shared" si="81"/>
        <v>-5.9391987114958411E-3</v>
      </c>
      <c r="J280">
        <v>3446.4839999999999</v>
      </c>
      <c r="K280">
        <v>3453.9564999999998</v>
      </c>
      <c r="L280" s="25">
        <f t="shared" si="84"/>
        <v>2.1681516583276217E-3</v>
      </c>
      <c r="M280">
        <f t="shared" si="80"/>
        <v>2</v>
      </c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7">B281/B280-1</f>
        <v>-1.2658227848100223E-3</v>
      </c>
      <c r="D281" s="26">
        <f t="shared" si="85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6"/>
        <v>-5.6933006285280197E-3</v>
      </c>
      <c r="H281" s="42">
        <f>(+B281/(D281*(1-VLOOKUP(A281,FX!A:K,9,0)))-1)</f>
        <v>-4.60053491730672E-3</v>
      </c>
      <c r="I281" s="25">
        <f t="shared" si="81"/>
        <v>-4.8684509245011665E-3</v>
      </c>
      <c r="J281">
        <v>3453.9564999999998</v>
      </c>
      <c r="K281">
        <v>3448.7312999999999</v>
      </c>
      <c r="L281" s="25">
        <f t="shared" si="84"/>
        <v>-1.512815809926904E-3</v>
      </c>
      <c r="M281">
        <f t="shared" si="80"/>
        <v>3</v>
      </c>
    </row>
    <row r="282" spans="1:14" x14ac:dyDescent="0.25">
      <c r="A282" s="1">
        <f>+A281+1</f>
        <v>42803</v>
      </c>
      <c r="B282">
        <v>39.15</v>
      </c>
      <c r="C282" s="25">
        <f t="shared" si="87"/>
        <v>-7.6045627376426506E-3</v>
      </c>
      <c r="D282" s="26">
        <f t="shared" si="85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6"/>
        <v>-6.1573499316333047E-3</v>
      </c>
      <c r="H282" s="42">
        <f>(+B282/(D282*(1-VLOOKUP(A282,FX!A:K,9,0)))-1)</f>
        <v>-4.8681182311041127E-3</v>
      </c>
      <c r="I282" s="25">
        <f t="shared" si="81"/>
        <v>-2.5223572575098219E-3</v>
      </c>
      <c r="J282">
        <v>3448.7312999999999</v>
      </c>
      <c r="K282">
        <v>3426.9438</v>
      </c>
      <c r="L282" s="25">
        <f t="shared" ref="L282:L318" si="88">+K282/J282-1</f>
        <v>-6.317540598190341E-3</v>
      </c>
      <c r="M282">
        <f t="shared" ref="M282:M318" si="89">WEEKDAY(A282,2)</f>
        <v>4</v>
      </c>
    </row>
    <row r="283" spans="1:14" x14ac:dyDescent="0.25">
      <c r="A283" s="1">
        <f>+A282+1</f>
        <v>42804</v>
      </c>
      <c r="B283">
        <v>39.15</v>
      </c>
      <c r="C283" s="25">
        <f t="shared" si="87"/>
        <v>0</v>
      </c>
      <c r="D283" s="26">
        <f t="shared" si="85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6"/>
        <v>-2.7981563258908659E-3</v>
      </c>
      <c r="H283" s="42">
        <f>(+B283/(D283*(1-VLOOKUP(A283,FX!A:K,9,0)))-1)</f>
        <v>-3.893887577559707E-3</v>
      </c>
      <c r="I283" s="25">
        <f t="shared" si="81"/>
        <v>-5.7647865505244811E-3</v>
      </c>
      <c r="J283">
        <v>3426.9438</v>
      </c>
      <c r="K283">
        <v>3427.8915999999999</v>
      </c>
      <c r="L283" s="25">
        <f t="shared" si="88"/>
        <v>2.7657296276628607E-4</v>
      </c>
      <c r="M283">
        <f t="shared" si="89"/>
        <v>5</v>
      </c>
    </row>
    <row r="284" spans="1:14" x14ac:dyDescent="0.25">
      <c r="A284" s="1">
        <v>42807</v>
      </c>
      <c r="B284">
        <v>39.549999999999997</v>
      </c>
      <c r="C284" s="25">
        <f t="shared" si="87"/>
        <v>1.0217113665389466E-2</v>
      </c>
      <c r="D284" s="26">
        <f t="shared" si="85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6"/>
        <v>-4.3799239678374846E-3</v>
      </c>
      <c r="H284" s="42">
        <f>(+B284/(D284*(1-VLOOKUP(A284,FX!A:K,9,0)))-1)</f>
        <v>-6.1230248544477117E-3</v>
      </c>
      <c r="I284" s="25">
        <f t="shared" si="81"/>
        <v>-5.856772993489745E-3</v>
      </c>
      <c r="J284">
        <v>3427.8915999999999</v>
      </c>
      <c r="K284">
        <v>3458.098</v>
      </c>
      <c r="L284" s="25">
        <f t="shared" si="88"/>
        <v>8.8119472622762984E-3</v>
      </c>
      <c r="M284">
        <f t="shared" si="89"/>
        <v>1</v>
      </c>
    </row>
    <row r="285" spans="1:14" x14ac:dyDescent="0.25">
      <c r="A285" s="1">
        <v>42808</v>
      </c>
      <c r="B285">
        <v>39.450000000000003</v>
      </c>
      <c r="C285" s="25">
        <f t="shared" si="87"/>
        <v>-2.5284450063209896E-3</v>
      </c>
      <c r="D285" s="26">
        <f t="shared" si="85"/>
        <v>39.766841058928925</v>
      </c>
      <c r="E285" s="26">
        <f>D285*(1-VLOOKUP(A285,FX!A:K,9,0))</f>
        <v>39.713512847827339</v>
      </c>
      <c r="F285">
        <v>39.75</v>
      </c>
      <c r="G285" s="25">
        <f t="shared" si="86"/>
        <v>-7.9674686369834991E-3</v>
      </c>
      <c r="H285" s="42">
        <f>(+B285/(D285*(1-VLOOKUP(A285,FX!A:K,9,0)))-1)</f>
        <v>-6.6353447210034666E-3</v>
      </c>
      <c r="I285" s="25">
        <f t="shared" si="81"/>
        <v>-7.547169811320642E-3</v>
      </c>
      <c r="J285">
        <v>3458.098</v>
      </c>
      <c r="K285">
        <v>3456.6934000000001</v>
      </c>
      <c r="L285" s="25">
        <f t="shared" si="88"/>
        <v>-4.0617703720369214E-4</v>
      </c>
      <c r="M285">
        <f t="shared" si="89"/>
        <v>2</v>
      </c>
    </row>
    <row r="286" spans="1:14" x14ac:dyDescent="0.25">
      <c r="A286" s="1">
        <v>42809</v>
      </c>
      <c r="B286">
        <v>39.700000000000003</v>
      </c>
      <c r="C286" s="25">
        <f t="shared" si="87"/>
        <v>6.3371356147021718E-3</v>
      </c>
      <c r="D286" s="26">
        <f t="shared" si="85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6"/>
        <v>-3.2619528211789151E-3</v>
      </c>
      <c r="H286" s="42">
        <f>(+B286/(D286*(1-VLOOKUP(A286,FX!A:K,9,0)))-1)</f>
        <v>-3.7997186150118267E-3</v>
      </c>
      <c r="I286" s="25">
        <f t="shared" si="81"/>
        <v>-3.8641039795251908E-3</v>
      </c>
      <c r="J286">
        <v>3456.6934000000001</v>
      </c>
      <c r="K286">
        <v>3463.6435999999999</v>
      </c>
      <c r="L286" s="25">
        <f t="shared" si="88"/>
        <v>2.0106498308469778E-3</v>
      </c>
      <c r="M286">
        <f t="shared" si="89"/>
        <v>3</v>
      </c>
      <c r="N286" t="s">
        <v>238</v>
      </c>
    </row>
    <row r="287" spans="1:14" x14ac:dyDescent="0.25">
      <c r="A287" s="1">
        <v>42810</v>
      </c>
      <c r="B287">
        <v>40.1</v>
      </c>
      <c r="C287" s="25">
        <f t="shared" si="87"/>
        <v>1.0075566750629594E-2</v>
      </c>
      <c r="D287" s="26">
        <f t="shared" si="85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6"/>
        <v>1.0100348818358196E-3</v>
      </c>
      <c r="H287" s="42">
        <f>(+B287/(D287*(1-VLOOKUP(A287,FX!A:K,9,0)))-1)</f>
        <v>-3.4780765276908321E-3</v>
      </c>
      <c r="I287" s="25">
        <f t="shared" si="81"/>
        <v>-2.8844241098070489E-3</v>
      </c>
      <c r="J287">
        <v>3463.6435999999999</v>
      </c>
      <c r="K287">
        <v>3481.5066000000002</v>
      </c>
      <c r="L287" s="25">
        <f t="shared" si="88"/>
        <v>5.1572858131248012E-3</v>
      </c>
      <c r="M287">
        <f t="shared" si="89"/>
        <v>4</v>
      </c>
    </row>
    <row r="288" spans="1:14" x14ac:dyDescent="0.25">
      <c r="A288" s="1">
        <v>42811</v>
      </c>
      <c r="B288">
        <v>39.6</v>
      </c>
      <c r="C288" s="25">
        <f t="shared" si="87"/>
        <v>-1.2468827930174564E-2</v>
      </c>
      <c r="D288" s="26">
        <f t="shared" si="85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6"/>
        <v>-5.1151281229759871E-3</v>
      </c>
      <c r="H288" s="42">
        <f>(+B288/(D288*(1-VLOOKUP(A288,FX!A:K,9,0)))-1)</f>
        <v>-3.6980549412565233E-3</v>
      </c>
      <c r="I288" s="25">
        <f t="shared" si="81"/>
        <v>-3.8738240177088601E-3</v>
      </c>
      <c r="J288">
        <v>3481.5066000000002</v>
      </c>
      <c r="K288">
        <v>3445.8051</v>
      </c>
      <c r="L288" s="25">
        <f t="shared" si="88"/>
        <v>-1.0254612184276812E-2</v>
      </c>
      <c r="M288">
        <f t="shared" si="89"/>
        <v>5</v>
      </c>
    </row>
    <row r="289" spans="1:14" x14ac:dyDescent="0.25">
      <c r="A289" s="1">
        <v>42814</v>
      </c>
      <c r="B289">
        <v>39.75</v>
      </c>
      <c r="C289" s="25">
        <f t="shared" si="87"/>
        <v>3.7878787878786735E-3</v>
      </c>
      <c r="D289" s="26">
        <f t="shared" si="85"/>
        <v>39.797926847458662</v>
      </c>
      <c r="E289" s="26">
        <f>D289*(1-VLOOKUP(A289,FX!A:K,9,0))</f>
        <v>39.724358248404613</v>
      </c>
      <c r="F289">
        <v>39.72</v>
      </c>
      <c r="G289" s="25">
        <f t="shared" si="86"/>
        <v>-1.2042548759476635E-3</v>
      </c>
      <c r="H289" s="42">
        <f>(+B289/(D289*(1-VLOOKUP(A289,FX!A:K,9,0)))-1)</f>
        <v>6.4549190285334568E-4</v>
      </c>
      <c r="I289" s="25">
        <f t="shared" si="81"/>
        <v>7.5528700906346558E-4</v>
      </c>
      <c r="J289">
        <v>3445.8051</v>
      </c>
      <c r="K289">
        <v>3449.6125999999999</v>
      </c>
      <c r="L289" s="25">
        <f t="shared" si="88"/>
        <v>1.1049667318676626E-3</v>
      </c>
      <c r="M289">
        <f t="shared" si="89"/>
        <v>1</v>
      </c>
      <c r="N289" t="s">
        <v>252</v>
      </c>
    </row>
    <row r="290" spans="1:14" x14ac:dyDescent="0.25">
      <c r="A290" s="1">
        <v>42815</v>
      </c>
      <c r="B290">
        <v>39.85</v>
      </c>
      <c r="C290" s="25">
        <f t="shared" si="87"/>
        <v>2.515723270440251E-3</v>
      </c>
      <c r="D290" s="26">
        <f t="shared" si="85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6"/>
        <v>-1.5705085076830327E-3</v>
      </c>
      <c r="H290" s="42">
        <f>(+B290/(D290*(1-VLOOKUP(A290,FX!A:K,9,0)))-1)</f>
        <v>-9.1821257150248581E-4</v>
      </c>
      <c r="I290" s="25">
        <f t="shared" si="81"/>
        <v>-1.3282209357691199E-3</v>
      </c>
      <c r="J290">
        <v>3449.6125999999999</v>
      </c>
      <c r="K290">
        <v>3466.3467999999998</v>
      </c>
      <c r="L290" s="25">
        <f t="shared" si="88"/>
        <v>4.8510374759183073E-3</v>
      </c>
      <c r="M290">
        <f t="shared" si="89"/>
        <v>2</v>
      </c>
    </row>
    <row r="291" spans="1:14" x14ac:dyDescent="0.25">
      <c r="A291" s="1">
        <v>42816</v>
      </c>
      <c r="B291">
        <v>39.75</v>
      </c>
      <c r="C291" s="25">
        <f t="shared" si="87"/>
        <v>-2.5094102885822034E-3</v>
      </c>
      <c r="D291" s="26">
        <f t="shared" si="85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6"/>
        <v>8.711736419180216E-4</v>
      </c>
      <c r="H291" s="42">
        <f>(+B291/(D291*(1-VLOOKUP(A291,FX!A:K,9,0)))-1)</f>
        <v>-3.2973106134226438E-3</v>
      </c>
      <c r="I291" s="25">
        <f t="shared" si="81"/>
        <v>-3.6345406692568361E-3</v>
      </c>
      <c r="J291">
        <v>3466.3467999999998</v>
      </c>
      <c r="K291">
        <v>3450.0502000000001</v>
      </c>
      <c r="L291" s="25">
        <f t="shared" si="88"/>
        <v>-4.7013761000485044E-3</v>
      </c>
      <c r="M291">
        <f t="shared" si="89"/>
        <v>3</v>
      </c>
      <c r="N291" t="s">
        <v>258</v>
      </c>
    </row>
    <row r="292" spans="1:14" x14ac:dyDescent="0.25">
      <c r="A292" s="1">
        <v>42817</v>
      </c>
      <c r="B292">
        <v>39.799999999999997</v>
      </c>
      <c r="C292" s="25">
        <f t="shared" si="87"/>
        <v>1.2578616352201255E-3</v>
      </c>
      <c r="D292" s="26">
        <f t="shared" si="85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6"/>
        <v>-5.8184753275442036E-3</v>
      </c>
      <c r="H292" s="42">
        <f>(+B292/(D292*(1-VLOOKUP(A292,FX!A:K,9,0)))-1)</f>
        <v>-4.9674056375494935E-3</v>
      </c>
      <c r="I292" s="25">
        <f t="shared" si="81"/>
        <v>-4.5520484217899115E-3</v>
      </c>
      <c r="J292">
        <v>3450.0502000000001</v>
      </c>
      <c r="K292">
        <v>3461.9782</v>
      </c>
      <c r="L292" s="25">
        <f t="shared" si="88"/>
        <v>3.4573409975309222E-3</v>
      </c>
      <c r="M292">
        <f t="shared" si="89"/>
        <v>4</v>
      </c>
    </row>
    <row r="293" spans="1:14" x14ac:dyDescent="0.25">
      <c r="A293" s="1">
        <v>42818</v>
      </c>
      <c r="B293">
        <v>40.1</v>
      </c>
      <c r="C293" s="25">
        <f t="shared" si="87"/>
        <v>7.5376884422111434E-3</v>
      </c>
      <c r="D293" s="26">
        <f t="shared" si="85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6"/>
        <v>-1.6799315087826505E-3</v>
      </c>
      <c r="H293" s="42">
        <f>(+B293/(D293*(1-VLOOKUP(A293,FX!A:K,9,0)))-1)</f>
        <v>-6.6026362212756595E-5</v>
      </c>
      <c r="I293" s="25">
        <f t="shared" si="81"/>
        <v>-3.3552876848514934E-3</v>
      </c>
      <c r="J293">
        <v>3461.9782</v>
      </c>
      <c r="K293">
        <v>3478.0385000000001</v>
      </c>
      <c r="L293" s="25">
        <f t="shared" si="88"/>
        <v>4.6390528975601697E-3</v>
      </c>
      <c r="M293">
        <f t="shared" si="89"/>
        <v>5</v>
      </c>
    </row>
    <row r="294" spans="1:14" x14ac:dyDescent="0.25">
      <c r="A294" s="1">
        <v>42821</v>
      </c>
      <c r="B294">
        <v>40.1</v>
      </c>
      <c r="C294" s="25">
        <f t="shared" si="87"/>
        <v>0</v>
      </c>
      <c r="D294" s="26">
        <f t="shared" si="85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6"/>
        <v>-3.3552876848514934E-3</v>
      </c>
      <c r="H294" s="42">
        <f>(+B294/(D294*(1-VLOOKUP(A294,FX!A:K,9,0)))-1)</f>
        <v>-7.5853676511487E-3</v>
      </c>
      <c r="I294" s="25">
        <f t="shared" si="81"/>
        <v>-4.3204052242141744E-3</v>
      </c>
      <c r="J294">
        <v>3478.0385000000001</v>
      </c>
      <c r="K294">
        <v>3478.0385000000001</v>
      </c>
      <c r="L294" s="25">
        <f t="shared" si="88"/>
        <v>0</v>
      </c>
      <c r="M294">
        <f t="shared" si="89"/>
        <v>1</v>
      </c>
      <c r="N294" t="s">
        <v>266</v>
      </c>
    </row>
    <row r="295" spans="1:14" x14ac:dyDescent="0.25">
      <c r="A295" s="1">
        <v>42822</v>
      </c>
      <c r="B295">
        <v>40.049999999999997</v>
      </c>
      <c r="C295" s="25">
        <f t="shared" si="87"/>
        <v>-1.2468827930175452E-3</v>
      </c>
      <c r="D295" s="26">
        <f t="shared" si="85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6"/>
        <v>-3.2034341874956906E-3</v>
      </c>
      <c r="H295" s="42">
        <f>(+B295/(D295*(1-VLOOKUP(A295,FX!A:K,9,0)))-1)</f>
        <v>-1.6314176372564937E-3</v>
      </c>
      <c r="I295" s="25">
        <f t="shared" si="81"/>
        <v>-1.5456721180695521E-3</v>
      </c>
      <c r="J295">
        <v>3478.0385000000001</v>
      </c>
      <c r="K295">
        <v>3469.8092999999999</v>
      </c>
      <c r="L295" s="25">
        <f t="shared" si="88"/>
        <v>-2.3660462642952629E-3</v>
      </c>
      <c r="M295">
        <f t="shared" si="89"/>
        <v>2</v>
      </c>
    </row>
    <row r="296" spans="1:14" x14ac:dyDescent="0.25">
      <c r="A296" s="1">
        <v>42823</v>
      </c>
      <c r="B296">
        <v>40.049999999999997</v>
      </c>
      <c r="C296" s="25">
        <f t="shared" si="87"/>
        <v>0</v>
      </c>
      <c r="D296" s="26">
        <f t="shared" si="85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6"/>
        <v>-2.1562649622708374E-4</v>
      </c>
      <c r="H296" s="42">
        <f>(+B296/(D296*(1-VLOOKUP(A296,FX!A:K,9,0)))-1)</f>
        <v>1.0122183398511009E-3</v>
      </c>
      <c r="I296" s="25">
        <f t="shared" si="81"/>
        <v>9.7473194871389168E-4</v>
      </c>
      <c r="J296">
        <v>3469.8092999999999</v>
      </c>
      <c r="K296">
        <v>3465.1932999999999</v>
      </c>
      <c r="L296" s="25">
        <f t="shared" si="88"/>
        <v>-1.3303324767732772E-3</v>
      </c>
      <c r="M296">
        <f t="shared" si="89"/>
        <v>3</v>
      </c>
      <c r="N296" t="s">
        <v>277</v>
      </c>
    </row>
    <row r="297" spans="1:14" x14ac:dyDescent="0.25">
      <c r="A297" s="1">
        <v>42824</v>
      </c>
      <c r="B297">
        <v>39.700000000000003</v>
      </c>
      <c r="C297" s="25">
        <f t="shared" si="87"/>
        <v>-8.7390761548064022E-3</v>
      </c>
      <c r="D297" s="26">
        <f t="shared" si="85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6"/>
        <v>4.3669908442933725E-4</v>
      </c>
      <c r="H297" s="42">
        <f>(+B297/(D297*(1-VLOOKUP(A297,FX!A:K,9,0)))-1)</f>
        <v>1.5800387907278779E-3</v>
      </c>
      <c r="I297" s="25">
        <f t="shared" si="81"/>
        <v>1.3115415657789509E-3</v>
      </c>
      <c r="J297">
        <v>3465.1932999999999</v>
      </c>
      <c r="K297">
        <v>3436.7579999999998</v>
      </c>
      <c r="L297" s="25">
        <f t="shared" si="88"/>
        <v>-8.2059780041707775E-3</v>
      </c>
      <c r="M297">
        <f t="shared" si="89"/>
        <v>4</v>
      </c>
    </row>
    <row r="298" spans="1:14" x14ac:dyDescent="0.25">
      <c r="A298" s="1">
        <v>42825</v>
      </c>
      <c r="B298">
        <v>40</v>
      </c>
      <c r="C298" s="25">
        <f t="shared" si="87"/>
        <v>7.5566750629723067E-3</v>
      </c>
      <c r="D298" s="26">
        <f t="shared" si="85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6"/>
        <v>3.2477800963337522E-3</v>
      </c>
      <c r="H298" s="42">
        <f>(+B298/(D298*(1-VLOOKUP(A298,FX!A:K,9,0)))-1)</f>
        <v>4.108414288157558E-3</v>
      </c>
      <c r="I298" s="25">
        <f t="shared" si="81"/>
        <v>4.1925037029599821E-3</v>
      </c>
      <c r="J298">
        <v>3436.7579999999998</v>
      </c>
      <c r="K298">
        <v>3456.0455000000002</v>
      </c>
      <c r="L298" s="25">
        <f t="shared" si="88"/>
        <v>5.6121204926271595E-3</v>
      </c>
      <c r="M298">
        <f t="shared" si="89"/>
        <v>5</v>
      </c>
      <c r="N298" t="s">
        <v>278</v>
      </c>
    </row>
    <row r="299" spans="1:14" x14ac:dyDescent="0.25">
      <c r="A299" s="1">
        <v>42828</v>
      </c>
      <c r="B299">
        <v>40</v>
      </c>
      <c r="C299" s="25">
        <f t="shared" si="87"/>
        <v>0</v>
      </c>
      <c r="D299" s="26">
        <f t="shared" si="85"/>
        <v>39.832999999999998</v>
      </c>
      <c r="E299" s="26">
        <f>D299*(1-VLOOKUP(A299,FX!A:K,9,0))</f>
        <v>39.900587779066484</v>
      </c>
      <c r="F299">
        <v>39.9</v>
      </c>
      <c r="G299" s="25">
        <f t="shared" si="86"/>
        <v>4.1925037029599821E-3</v>
      </c>
      <c r="H299" s="42">
        <f>(+B299/(D299*(1-VLOOKUP(A299,FX!A:K,9,0)))-1)</f>
        <v>2.4914976562242508E-3</v>
      </c>
      <c r="I299" s="25">
        <f t="shared" ref="I299:I308" si="90">+B299/F299-1</f>
        <v>2.5062656641603454E-3</v>
      </c>
      <c r="J299">
        <v>3456.0455000000002</v>
      </c>
      <c r="K299">
        <v>3456.0455000000002</v>
      </c>
      <c r="L299" s="25">
        <f t="shared" si="88"/>
        <v>0</v>
      </c>
      <c r="M299">
        <f t="shared" si="89"/>
        <v>1</v>
      </c>
    </row>
    <row r="300" spans="1:14" x14ac:dyDescent="0.25">
      <c r="A300" s="1">
        <v>42829</v>
      </c>
      <c r="B300">
        <v>40</v>
      </c>
      <c r="C300" s="25">
        <f t="shared" si="87"/>
        <v>0</v>
      </c>
      <c r="D300" s="26">
        <f t="shared" si="85"/>
        <v>39.9</v>
      </c>
      <c r="E300" s="26">
        <f>D300*(1-VLOOKUP(A300,FX!A:K,9,0))</f>
        <v>39.908416343929524</v>
      </c>
      <c r="F300">
        <v>39.9</v>
      </c>
      <c r="G300" s="25">
        <f t="shared" si="86"/>
        <v>2.5062656641603454E-3</v>
      </c>
      <c r="H300" s="42">
        <f>(+B300/(D300*(1-VLOOKUP(A300,FX!A:K,9,0)))-1)</f>
        <v>2.294845660654854E-3</v>
      </c>
      <c r="I300" s="25">
        <f t="shared" si="90"/>
        <v>2.5062656641603454E-3</v>
      </c>
      <c r="J300">
        <v>3456.0455000000002</v>
      </c>
      <c r="K300">
        <v>3456.0455000000002</v>
      </c>
      <c r="L300" s="25">
        <f t="shared" si="88"/>
        <v>0</v>
      </c>
      <c r="M300">
        <f t="shared" si="89"/>
        <v>2</v>
      </c>
    </row>
    <row r="301" spans="1:14" x14ac:dyDescent="0.25">
      <c r="A301" s="1">
        <v>42830</v>
      </c>
      <c r="B301">
        <v>40.5</v>
      </c>
      <c r="C301" s="25">
        <f t="shared" si="87"/>
        <v>1.2499999999999956E-2</v>
      </c>
      <c r="D301" s="26">
        <f t="shared" si="85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6"/>
        <v>1.1766651513684945E-3</v>
      </c>
      <c r="H301" s="42">
        <f>(+B301/(D301*(1-VLOOKUP(A301,FX!A:K,9,0)))-1)</f>
        <v>1.9598917598784293E-3</v>
      </c>
      <c r="I301" s="25">
        <f t="shared" si="90"/>
        <v>1.7809439002671734E-3</v>
      </c>
      <c r="J301">
        <v>3456.0455000000002</v>
      </c>
      <c r="K301">
        <v>3503.8932</v>
      </c>
      <c r="L301" s="25">
        <f t="shared" si="88"/>
        <v>1.3844638330137604E-2</v>
      </c>
      <c r="M301">
        <f t="shared" si="89"/>
        <v>3</v>
      </c>
      <c r="N301" t="s">
        <v>289</v>
      </c>
    </row>
    <row r="302" spans="1:14" x14ac:dyDescent="0.25">
      <c r="A302" s="1">
        <v>42831</v>
      </c>
      <c r="B302">
        <v>40.450000000000003</v>
      </c>
      <c r="C302" s="25">
        <f t="shared" si="87"/>
        <v>-1.2345679012345512E-3</v>
      </c>
      <c r="D302" s="26">
        <f t="shared" si="85"/>
        <v>40.545153623175501</v>
      </c>
      <c r="E302" s="26">
        <f>D302*(1-VLOOKUP(A302,FX!A:K,9,0))</f>
        <v>40.477279346271082</v>
      </c>
      <c r="F302">
        <v>40.49</v>
      </c>
      <c r="G302" s="25">
        <f t="shared" si="86"/>
        <v>-2.3468556577649347E-3</v>
      </c>
      <c r="H302" s="42">
        <f>(+B302/(D302*(1-VLOOKUP(A302,FX!A:K,9,0)))-1)</f>
        <v>-6.7394218958527485E-4</v>
      </c>
      <c r="I302" s="25">
        <f t="shared" si="90"/>
        <v>-9.8789824648060076E-4</v>
      </c>
      <c r="J302">
        <v>3503.8932</v>
      </c>
      <c r="K302">
        <v>3514.0468999999998</v>
      </c>
      <c r="L302" s="25">
        <f t="shared" si="88"/>
        <v>2.8978337581750946E-3</v>
      </c>
      <c r="M302">
        <f t="shared" si="89"/>
        <v>4</v>
      </c>
      <c r="N302" t="s">
        <v>294</v>
      </c>
    </row>
    <row r="303" spans="1:14" x14ac:dyDescent="0.25">
      <c r="A303" s="1">
        <v>42832</v>
      </c>
      <c r="B303">
        <v>40.549999999999997</v>
      </c>
      <c r="C303" s="25">
        <f t="shared" si="87"/>
        <v>2.4721878862792313E-3</v>
      </c>
      <c r="D303" s="26">
        <f t="shared" si="85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6"/>
        <v>5.0911152503818613E-4</v>
      </c>
      <c r="H303" s="42">
        <f>(+B303/(D303*(1-VLOOKUP(A303,FX!A:K,9,0)))-1)</f>
        <v>1.1264250890512528E-3</v>
      </c>
      <c r="I303" s="25">
        <f t="shared" si="90"/>
        <v>9.6270148848454085E-4</v>
      </c>
      <c r="J303">
        <v>3514.0468999999998</v>
      </c>
      <c r="K303">
        <v>3517.4634000000001</v>
      </c>
      <c r="L303" s="25">
        <f t="shared" si="88"/>
        <v>9.7224086565272927E-4</v>
      </c>
      <c r="M303">
        <f t="shared" si="89"/>
        <v>5</v>
      </c>
    </row>
    <row r="304" spans="1:14" x14ac:dyDescent="0.25">
      <c r="A304" s="1">
        <v>42835</v>
      </c>
      <c r="B304">
        <v>40.200000000000003</v>
      </c>
      <c r="C304" s="25">
        <f t="shared" si="87"/>
        <v>-8.6313193588161141E-3</v>
      </c>
      <c r="D304" s="26">
        <f t="shared" si="85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6"/>
        <v>-4.1878823647157892E-3</v>
      </c>
      <c r="H304" s="42">
        <f>(+B304/(D304*(1-VLOOKUP(A304,FX!A:K,9,0)))-1)</f>
        <v>-2.2614280493923333E-3</v>
      </c>
      <c r="I304" s="25">
        <f t="shared" si="90"/>
        <v>-2.2833316787451707E-3</v>
      </c>
      <c r="J304">
        <v>3517.4634000000001</v>
      </c>
      <c r="K304">
        <v>3505.1392000000001</v>
      </c>
      <c r="L304" s="25">
        <f t="shared" si="88"/>
        <v>-3.5037180486370278E-3</v>
      </c>
      <c r="M304">
        <f t="shared" si="89"/>
        <v>1</v>
      </c>
      <c r="N304" t="s">
        <v>299</v>
      </c>
    </row>
    <row r="305" spans="1:14" x14ac:dyDescent="0.25">
      <c r="A305" s="1">
        <v>42836</v>
      </c>
      <c r="B305">
        <v>40.299999999999997</v>
      </c>
      <c r="C305" s="25">
        <f t="shared" si="87"/>
        <v>2.4875621890545485E-3</v>
      </c>
      <c r="D305" s="26">
        <f t="shared" si="85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6"/>
        <v>-3.2674952623679143E-3</v>
      </c>
      <c r="H305" s="42">
        <f>(+B305/(D305*(1-VLOOKUP(A305,FX!A:K,9,0)))-1)</f>
        <v>-3.2422443135889933E-3</v>
      </c>
      <c r="I305" s="25">
        <f t="shared" si="90"/>
        <v>-2.8701504354711194E-3</v>
      </c>
      <c r="J305">
        <v>3505.1392000000001</v>
      </c>
      <c r="K305">
        <v>3517.328</v>
      </c>
      <c r="L305" s="25">
        <f t="shared" si="88"/>
        <v>3.4774082581370269E-3</v>
      </c>
      <c r="M305">
        <f t="shared" si="89"/>
        <v>2</v>
      </c>
    </row>
    <row r="306" spans="1:14" x14ac:dyDescent="0.25">
      <c r="A306" s="1">
        <v>42837</v>
      </c>
      <c r="B306">
        <v>40.35</v>
      </c>
      <c r="C306" s="25">
        <f t="shared" si="87"/>
        <v>1.2406947890819531E-3</v>
      </c>
      <c r="D306" s="26">
        <f t="shared" si="85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6"/>
        <v>6.1133562273418818E-4</v>
      </c>
      <c r="H306" s="42">
        <f>(+B306/(D306*(1-VLOOKUP(A306,FX!A:K,9,0)))-1)</f>
        <v>-3.2972816575815855E-4</v>
      </c>
      <c r="I306" s="25">
        <f t="shared" si="90"/>
        <v>-4.4589774078485078E-4</v>
      </c>
      <c r="J306">
        <v>3517.328</v>
      </c>
      <c r="K306">
        <v>3509.4387000000002</v>
      </c>
      <c r="L306" s="25">
        <f t="shared" si="88"/>
        <v>-2.2429810356042745E-3</v>
      </c>
      <c r="M306">
        <f t="shared" si="89"/>
        <v>3</v>
      </c>
    </row>
    <row r="307" spans="1:14" x14ac:dyDescent="0.25">
      <c r="A307" s="1">
        <v>42838</v>
      </c>
      <c r="B307">
        <v>40.549999999999997</v>
      </c>
      <c r="C307" s="25">
        <f t="shared" si="87"/>
        <v>4.956629491945419E-3</v>
      </c>
      <c r="D307" s="26">
        <f t="shared" si="85"/>
        <v>40.426980064247886</v>
      </c>
      <c r="E307" s="26">
        <f>D307*(1-VLOOKUP(A307,FX!A:K,9,0))</f>
        <v>40.58985798957162</v>
      </c>
      <c r="F307">
        <v>40.58</v>
      </c>
      <c r="G307" s="25">
        <f t="shared" si="86"/>
        <v>3.0430157176370987E-3</v>
      </c>
      <c r="H307" s="42">
        <f>(+B307/(D307*(1-VLOOKUP(A307,FX!A:K,9,0)))-1)</f>
        <v>-9.8196918013027101E-4</v>
      </c>
      <c r="I307" s="25">
        <f t="shared" si="90"/>
        <v>-7.392804337111869E-4</v>
      </c>
      <c r="J307">
        <v>3509.4387000000002</v>
      </c>
      <c r="K307">
        <v>3514.5662000000002</v>
      </c>
      <c r="L307" s="25">
        <f t="shared" si="88"/>
        <v>1.4610598555262477E-3</v>
      </c>
      <c r="M307">
        <f t="shared" si="89"/>
        <v>4</v>
      </c>
    </row>
    <row r="308" spans="1:14" x14ac:dyDescent="0.25">
      <c r="A308" s="1">
        <v>42839</v>
      </c>
      <c r="B308">
        <v>40.549999999999997</v>
      </c>
      <c r="C308" s="25">
        <f t="shared" si="87"/>
        <v>0</v>
      </c>
      <c r="D308" s="26">
        <f t="shared" si="85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6"/>
        <v>7.3034324135701212E-3</v>
      </c>
      <c r="H308" s="42">
        <f>(+B308/(D308*(1-VLOOKUP(A308,FX!A:K,9,0)))-1)</f>
        <v>8.7662549176954485E-3</v>
      </c>
      <c r="I308" s="25">
        <f t="shared" si="90"/>
        <v>8.7064676616914749E-3</v>
      </c>
      <c r="J308">
        <v>3514.5662000000002</v>
      </c>
      <c r="K308">
        <v>3486.5045</v>
      </c>
      <c r="L308" s="25">
        <f t="shared" si="88"/>
        <v>-7.9843993264375746E-3</v>
      </c>
      <c r="M308">
        <f t="shared" si="89"/>
        <v>5</v>
      </c>
    </row>
    <row r="309" spans="1:14" x14ac:dyDescent="0.25">
      <c r="A309" s="1">
        <v>42842</v>
      </c>
      <c r="B309">
        <v>40.549999999999997</v>
      </c>
      <c r="C309" s="25">
        <f t="shared" si="87"/>
        <v>0</v>
      </c>
      <c r="D309" s="26">
        <f t="shared" si="85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6"/>
        <v>1.060878079698635E-2</v>
      </c>
      <c r="H309" s="42">
        <f>(+B309/(D309*(1-VLOOKUP(A309,FX!A:K,9,0)))-1)</f>
        <v>1.0417945481191682E-2</v>
      </c>
      <c r="I309" s="25">
        <f t="shared" ref="I309:I349" si="91">+B309/F309-1</f>
        <v>1.0465985546972201E-2</v>
      </c>
      <c r="J309">
        <v>3486.5045</v>
      </c>
      <c r="K309">
        <v>3479.9416999999999</v>
      </c>
      <c r="L309" s="25">
        <f t="shared" si="88"/>
        <v>-1.8823437629293949E-3</v>
      </c>
      <c r="M309">
        <f t="shared" si="89"/>
        <v>1</v>
      </c>
    </row>
    <row r="310" spans="1:14" x14ac:dyDescent="0.25">
      <c r="A310" s="1">
        <v>42843</v>
      </c>
      <c r="B310">
        <v>39.950000000000003</v>
      </c>
      <c r="C310" s="25">
        <f t="shared" si="87"/>
        <v>-1.4796547472256338E-2</v>
      </c>
      <c r="D310" s="26">
        <f t="shared" si="85"/>
        <v>39.931666837119721</v>
      </c>
      <c r="E310" s="26">
        <f>D310*(1-VLOOKUP(A310,FX!A:K,9,0))</f>
        <v>39.914409812449797</v>
      </c>
      <c r="F310">
        <v>39.89</v>
      </c>
      <c r="G310" s="25">
        <f t="shared" si="86"/>
        <v>4.5911338875637142E-4</v>
      </c>
      <c r="H310" s="42">
        <f>(+B310/(D310*(1-VLOOKUP(A310,FX!A:K,9,0)))-1)</f>
        <v>8.916626280441875E-4</v>
      </c>
      <c r="I310" s="25">
        <f t="shared" si="91"/>
        <v>1.5041363750314396E-3</v>
      </c>
      <c r="J310">
        <v>3479.9416999999999</v>
      </c>
      <c r="K310">
        <v>3462.7429000000002</v>
      </c>
      <c r="L310" s="25">
        <f t="shared" si="88"/>
        <v>-4.942266705215137E-3</v>
      </c>
      <c r="M310">
        <f t="shared" si="89"/>
        <v>2</v>
      </c>
    </row>
    <row r="311" spans="1:14" x14ac:dyDescent="0.25">
      <c r="A311" s="1">
        <v>42844</v>
      </c>
      <c r="B311">
        <v>39.75</v>
      </c>
      <c r="C311" s="25">
        <f t="shared" si="87"/>
        <v>-5.0062578222779264E-3</v>
      </c>
      <c r="D311" s="26">
        <f t="shared" si="85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6"/>
        <v>1.3679479196500033E-3</v>
      </c>
      <c r="H311" s="42">
        <f>(+B311/(D311*(1-VLOOKUP(A311,FX!A:K,9,0)))-1)</f>
        <v>9.0267214976025301E-4</v>
      </c>
      <c r="I311" s="25">
        <f t="shared" si="91"/>
        <v>1.3351134846462109E-3</v>
      </c>
      <c r="J311">
        <v>3462.7429000000002</v>
      </c>
      <c r="K311">
        <v>3445.8761</v>
      </c>
      <c r="L311" s="25">
        <f t="shared" si="88"/>
        <v>-4.8709362742467288E-3</v>
      </c>
      <c r="M311">
        <f t="shared" si="89"/>
        <v>3</v>
      </c>
      <c r="N311" t="s">
        <v>311</v>
      </c>
    </row>
    <row r="312" spans="1:14" x14ac:dyDescent="0.25">
      <c r="A312" s="1">
        <v>42845</v>
      </c>
      <c r="B312">
        <v>40.1</v>
      </c>
      <c r="C312" s="25">
        <f t="shared" si="87"/>
        <v>8.8050314465408785E-3</v>
      </c>
      <c r="D312" s="26">
        <f t="shared" si="85"/>
        <v>39.877543747350643</v>
      </c>
      <c r="E312" s="26">
        <f>D312*(1-VLOOKUP(A312,FX!A:K,9,0))</f>
        <v>39.877833461387503</v>
      </c>
      <c r="F312">
        <v>39.869</v>
      </c>
      <c r="G312" s="25">
        <f t="shared" si="86"/>
        <v>5.5784843233765979E-3</v>
      </c>
      <c r="H312" s="42">
        <f>(+B312/(D312*(1-VLOOKUP(A312,FX!A:K,9,0)))-1)</f>
        <v>5.5711787559276083E-3</v>
      </c>
      <c r="I312" s="25">
        <f t="shared" si="91"/>
        <v>5.7939752690059354E-3</v>
      </c>
      <c r="J312">
        <v>3445.8761</v>
      </c>
      <c r="K312">
        <v>3461.5481</v>
      </c>
      <c r="L312" s="25">
        <f t="shared" si="88"/>
        <v>4.5480451255923704E-3</v>
      </c>
      <c r="M312">
        <f t="shared" si="89"/>
        <v>4</v>
      </c>
    </row>
    <row r="313" spans="1:14" x14ac:dyDescent="0.25">
      <c r="A313" s="1">
        <v>42846</v>
      </c>
      <c r="B313">
        <v>40.049999999999997</v>
      </c>
      <c r="C313" s="25">
        <f t="shared" ref="C313:C318" si="92">B313/B312-1</f>
        <v>-1.2468827930175452E-3</v>
      </c>
      <c r="D313" s="26">
        <f t="shared" si="85"/>
        <v>39.929334209887188</v>
      </c>
      <c r="E313" s="26">
        <f>D313*(1-VLOOKUP(A313,FX!A:K,9,0))</f>
        <v>39.935281525518825</v>
      </c>
      <c r="F313">
        <v>39.94</v>
      </c>
      <c r="G313" s="25">
        <f t="shared" si="86"/>
        <v>3.0219835241562798E-3</v>
      </c>
      <c r="H313" s="42">
        <f>(+B313/(D313*(1-VLOOKUP(A313,FX!A:K,9,0)))-1)</f>
        <v>2.8726096348630215E-3</v>
      </c>
      <c r="I313" s="25">
        <f t="shared" si="91"/>
        <v>2.7541311967951287E-3</v>
      </c>
      <c r="J313">
        <v>3461.5481</v>
      </c>
      <c r="K313">
        <v>3466.7865000000002</v>
      </c>
      <c r="L313" s="25">
        <f t="shared" si="88"/>
        <v>1.5133113418241972E-3</v>
      </c>
      <c r="M313">
        <f t="shared" si="89"/>
        <v>5</v>
      </c>
    </row>
    <row r="314" spans="1:14" x14ac:dyDescent="0.25">
      <c r="A314" s="1">
        <v>42849</v>
      </c>
      <c r="B314">
        <v>39.6</v>
      </c>
      <c r="C314" s="25">
        <f t="shared" si="92"/>
        <v>-1.1235955056179692E-2</v>
      </c>
      <c r="D314" s="26">
        <f t="shared" si="85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6"/>
        <v>1.7532478155117825E-3</v>
      </c>
      <c r="H314" s="42">
        <f>(+B314/(D314*(1-VLOOKUP(A314,FX!A:K,9,0)))-1)</f>
        <v>2.2301319008914966E-3</v>
      </c>
      <c r="I314" s="25">
        <f t="shared" si="91"/>
        <v>2.2018070002278733E-3</v>
      </c>
      <c r="J314">
        <v>3466.7865000000002</v>
      </c>
      <c r="K314">
        <v>3431.2586999999999</v>
      </c>
      <c r="L314" s="25">
        <f t="shared" si="88"/>
        <v>-1.0248049598670206E-2</v>
      </c>
      <c r="M314">
        <f t="shared" si="89"/>
        <v>1</v>
      </c>
      <c r="N314" t="s">
        <v>320</v>
      </c>
    </row>
    <row r="315" spans="1:14" x14ac:dyDescent="0.25">
      <c r="A315" s="1">
        <v>42850</v>
      </c>
      <c r="B315">
        <v>39.75</v>
      </c>
      <c r="C315" s="25">
        <f t="shared" si="92"/>
        <v>3.7878787878786735E-3</v>
      </c>
      <c r="D315" s="26">
        <f t="shared" si="85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6"/>
        <v>3.1575878898997267E-3</v>
      </c>
      <c r="H315" s="42">
        <f>(+B315/(D315*(1-VLOOKUP(A315,FX!A:K,9,0)))-1)</f>
        <v>3.4089752439740995E-3</v>
      </c>
      <c r="I315" s="25">
        <f t="shared" si="91"/>
        <v>3.863929085536677E-3</v>
      </c>
      <c r="J315">
        <v>3431.2586999999999</v>
      </c>
      <c r="K315">
        <v>3440.9742999999999</v>
      </c>
      <c r="L315" s="25">
        <f t="shared" si="88"/>
        <v>2.8314973744183458E-3</v>
      </c>
      <c r="M315">
        <f t="shared" si="89"/>
        <v>2</v>
      </c>
    </row>
    <row r="316" spans="1:14" x14ac:dyDescent="0.25">
      <c r="A316" s="1">
        <v>42851</v>
      </c>
      <c r="B316">
        <v>39.75</v>
      </c>
      <c r="C316" s="25">
        <f t="shared" si="92"/>
        <v>0</v>
      </c>
      <c r="D316" s="26">
        <f t="shared" si="85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6"/>
        <v>2.6375319258360452E-3</v>
      </c>
      <c r="H316" s="42">
        <f>(+B316/(D316*(1-VLOOKUP(A316,FX!A:K,9,0)))-1)</f>
        <v>3.1691183613324903E-3</v>
      </c>
      <c r="I316" s="25">
        <f t="shared" si="91"/>
        <v>2.7243832299075343E-3</v>
      </c>
      <c r="J316">
        <v>3440.9742999999999</v>
      </c>
      <c r="K316">
        <v>3445.1831999999999</v>
      </c>
      <c r="L316" s="25">
        <f t="shared" si="88"/>
        <v>1.2231710071186619E-3</v>
      </c>
      <c r="M316">
        <f t="shared" si="89"/>
        <v>3</v>
      </c>
      <c r="N316" t="s">
        <v>325</v>
      </c>
    </row>
    <row r="317" spans="1:14" x14ac:dyDescent="0.25">
      <c r="A317" s="1">
        <v>42852</v>
      </c>
      <c r="B317">
        <v>39.700000000000003</v>
      </c>
      <c r="C317" s="25">
        <f t="shared" si="92"/>
        <v>-1.2578616352200145E-3</v>
      </c>
      <c r="D317" s="26">
        <f t="shared" si="85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6"/>
        <v>1.0165110797166754E-3</v>
      </c>
      <c r="H317" s="42">
        <f>(+B317/(D317*(1-VLOOKUP(A317,FX!A:K,9,0)))-1)</f>
        <v>2.7796933988815109E-3</v>
      </c>
      <c r="I317" s="25">
        <f t="shared" si="91"/>
        <v>2.753150968654472E-3</v>
      </c>
      <c r="J317">
        <v>3445.1831999999999</v>
      </c>
      <c r="K317">
        <v>3446.7202000000002</v>
      </c>
      <c r="L317" s="25">
        <f t="shared" si="88"/>
        <v>4.461301216145408E-4</v>
      </c>
      <c r="M317">
        <f t="shared" si="89"/>
        <v>4</v>
      </c>
    </row>
    <row r="318" spans="1:14" x14ac:dyDescent="0.25">
      <c r="A318" s="1">
        <v>42853</v>
      </c>
      <c r="B318">
        <v>39.65</v>
      </c>
      <c r="C318" s="25">
        <f t="shared" si="92"/>
        <v>-1.2594458438288658E-3</v>
      </c>
      <c r="D318" s="26">
        <f t="shared" si="85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6"/>
        <v>3.5187504205751452E-3</v>
      </c>
      <c r="H318" s="42">
        <f>(+B318/(D318*(1-VLOOKUP(A318,FX!A:K,9,0)))-1)</f>
        <v>2.501491320142879E-3</v>
      </c>
      <c r="I318" s="25">
        <f t="shared" si="91"/>
        <v>2.1483634525465423E-3</v>
      </c>
      <c r="J318">
        <v>3446.7202000000002</v>
      </c>
      <c r="K318">
        <v>3439.7530000000002</v>
      </c>
      <c r="L318" s="25">
        <f t="shared" si="88"/>
        <v>-2.0213999384109949E-3</v>
      </c>
      <c r="M318">
        <f t="shared" si="89"/>
        <v>5</v>
      </c>
    </row>
    <row r="319" spans="1:14" x14ac:dyDescent="0.25">
      <c r="A319" s="1">
        <v>42856</v>
      </c>
      <c r="B319">
        <v>39.65</v>
      </c>
      <c r="C319" s="25">
        <f t="shared" ref="C319" si="93">B319/B318-1</f>
        <v>0</v>
      </c>
      <c r="D319" s="26">
        <f t="shared" ref="D319" si="94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5">+B319/D319-1</f>
        <v>2.1483634525465423E-3</v>
      </c>
      <c r="H319" s="42">
        <f>(+B319/(D319*(1-VLOOKUP(A319,FX!A:K,9,0)))-1)</f>
        <v>3.0935532961069434E-3</v>
      </c>
      <c r="I319" s="25">
        <f t="shared" si="91"/>
        <v>3.0356691120667634E-3</v>
      </c>
      <c r="J319">
        <v>3439.7530000000002</v>
      </c>
      <c r="K319">
        <v>3439.7530000000002</v>
      </c>
      <c r="L319" s="25">
        <f t="shared" ref="L319" si="96">+K319/J319-1</f>
        <v>0</v>
      </c>
      <c r="M319">
        <f t="shared" ref="M319" si="97">WEEKDAY(A319,2)</f>
        <v>1</v>
      </c>
    </row>
    <row r="320" spans="1:14" x14ac:dyDescent="0.25">
      <c r="A320" s="1">
        <v>42857</v>
      </c>
      <c r="B320">
        <v>39.549999999999997</v>
      </c>
      <c r="C320" s="25">
        <f t="shared" ref="C320" si="98">B320/B319-1</f>
        <v>-2.5220680958386588E-3</v>
      </c>
      <c r="D320" s="26">
        <f t="shared" ref="D320" si="99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0">+B320/D320-1</f>
        <v>4.3532443788181219E-3</v>
      </c>
      <c r="H320" s="42">
        <f>(+B320/(D320*(1-VLOOKUP(A320,FX!A:K,9,0)))-1)</f>
        <v>3.505902137472594E-3</v>
      </c>
      <c r="I320" s="25">
        <f t="shared" si="91"/>
        <v>3.577862924712516E-3</v>
      </c>
      <c r="J320">
        <v>3439.7530000000002</v>
      </c>
      <c r="K320">
        <v>3426.5765999999999</v>
      </c>
      <c r="L320" s="25">
        <f t="shared" ref="L320" si="101">+K320/J320-1</f>
        <v>-3.8306238849127316E-3</v>
      </c>
      <c r="M320">
        <f t="shared" ref="M320" si="102">WEEKDAY(A320,2)</f>
        <v>2</v>
      </c>
    </row>
    <row r="321" spans="1:14" x14ac:dyDescent="0.25">
      <c r="A321" s="1">
        <v>42858</v>
      </c>
      <c r="B321">
        <v>39.549999999999997</v>
      </c>
      <c r="C321" s="25">
        <f t="shared" ref="C321" si="103">B321/B320-1</f>
        <v>0</v>
      </c>
      <c r="D321" s="26">
        <f t="shared" ref="D321" si="104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5">+B321/D321-1</f>
        <v>7.5321581462506337E-3</v>
      </c>
      <c r="H321" s="42">
        <f>(+B321/(D321*(1-VLOOKUP(A321,FX!A:K,9,0)))-1)</f>
        <v>6.5770398543785191E-3</v>
      </c>
      <c r="I321" s="25">
        <f t="shared" si="91"/>
        <v>6.4637622149836815E-3</v>
      </c>
      <c r="J321">
        <v>3426.5765999999999</v>
      </c>
      <c r="K321">
        <v>3413.1282000000001</v>
      </c>
      <c r="L321" s="25">
        <f t="shared" ref="L321" si="106">+K321/J321-1</f>
        <v>-3.9247335080733192E-3</v>
      </c>
      <c r="M321">
        <f t="shared" ref="M321" si="107">WEEKDAY(A321,2)</f>
        <v>3</v>
      </c>
    </row>
    <row r="322" spans="1:14" x14ac:dyDescent="0.25">
      <c r="A322" s="1">
        <v>42859</v>
      </c>
      <c r="B322">
        <v>39.200000000000003</v>
      </c>
      <c r="C322" s="25">
        <f t="shared" ref="C322" si="108">B322/B321-1</f>
        <v>-8.8495575221237965E-3</v>
      </c>
      <c r="D322" s="26">
        <f t="shared" ref="D322" si="109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0">+B322/D322-1</f>
        <v>1.1853499505276588E-4</v>
      </c>
      <c r="H322" s="42">
        <f>(+B322/(D322*(1-VLOOKUP(A322,FX!A:K,9,0)))-1)</f>
        <v>1.0553482648465451E-3</v>
      </c>
      <c r="I322" s="25">
        <f t="shared" si="91"/>
        <v>1.0470134579536605E-3</v>
      </c>
      <c r="J322">
        <v>3413.1282000000001</v>
      </c>
      <c r="K322">
        <v>3404.3863999999999</v>
      </c>
      <c r="L322" s="25">
        <f t="shared" ref="L322" si="111">+K322/J322-1</f>
        <v>-2.561228142558547E-3</v>
      </c>
      <c r="M322">
        <f t="shared" ref="M322" si="112">WEEKDAY(A322,2)</f>
        <v>4</v>
      </c>
    </row>
    <row r="323" spans="1:14" x14ac:dyDescent="0.25">
      <c r="A323" s="1">
        <v>42860</v>
      </c>
      <c r="B323">
        <v>39</v>
      </c>
      <c r="C323" s="25">
        <f t="shared" ref="C323" si="113">B323/B322-1</f>
        <v>-5.1020408163265918E-3</v>
      </c>
      <c r="D323" s="26">
        <f t="shared" ref="D323" si="114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5">+B323/D323-1</f>
        <v>2.3689623584715047E-3</v>
      </c>
      <c r="H323" s="42">
        <f>(+B323/(D323*(1-VLOOKUP(A323,FX!A:K,9,0)))-1)</f>
        <v>2.8066063235554495E-3</v>
      </c>
      <c r="I323" s="25">
        <f t="shared" si="91"/>
        <v>2.7511377368678591E-3</v>
      </c>
      <c r="J323">
        <v>3404.3863999999999</v>
      </c>
      <c r="K323">
        <v>3382.5502000000001</v>
      </c>
      <c r="L323" s="25">
        <f t="shared" ref="L323" si="116">+K323/J323-1</f>
        <v>-6.4141367736634258E-3</v>
      </c>
      <c r="M323">
        <f t="shared" ref="M323" si="117">WEEKDAY(A323,2)</f>
        <v>5</v>
      </c>
      <c r="N323" t="s">
        <v>334</v>
      </c>
    </row>
    <row r="324" spans="1:14" x14ac:dyDescent="0.25">
      <c r="A324" s="1">
        <v>42863</v>
      </c>
      <c r="B324">
        <v>38.75</v>
      </c>
      <c r="C324" s="25">
        <f t="shared" ref="C324" si="118">B324/B323-1</f>
        <v>-6.4102564102563875E-3</v>
      </c>
      <c r="D324" s="26">
        <f t="shared" ref="D324" si="119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0">+B324/D324-1</f>
        <v>3.364550549088241E-3</v>
      </c>
      <c r="H324" s="42">
        <f>(+B324/(D324*(1-VLOOKUP(A324,FX!A:K,9,0)))-1)</f>
        <v>4.0651167003615818E-3</v>
      </c>
      <c r="I324" s="25">
        <f t="shared" si="91"/>
        <v>4.2242205924274412E-3</v>
      </c>
      <c r="J324">
        <v>3382.5502000000001</v>
      </c>
      <c r="K324">
        <v>3358.8125</v>
      </c>
      <c r="L324" s="25">
        <f t="shared" ref="L324" si="121">+K324/J324-1</f>
        <v>-7.0176933368203409E-3</v>
      </c>
      <c r="M324">
        <f t="shared" ref="M324" si="122">WEEKDAY(A324,2)</f>
        <v>1</v>
      </c>
    </row>
    <row r="325" spans="1:14" x14ac:dyDescent="0.25">
      <c r="A325" s="1">
        <v>42864</v>
      </c>
      <c r="B325">
        <v>38.700000000000003</v>
      </c>
      <c r="C325" s="25">
        <f t="shared" ref="C325" si="123">B325/B324-1</f>
        <v>-1.290322580645098E-3</v>
      </c>
      <c r="D325" s="26">
        <f t="shared" ref="D325" si="124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5">+B325/D325-1</f>
        <v>4.8071737496258038E-3</v>
      </c>
      <c r="H325" s="42">
        <f>(+B325/(D325*(1-VLOOKUP(A325,FX!A:K,9,0)))-1)</f>
        <v>5.816365092225606E-3</v>
      </c>
      <c r="I325" s="25">
        <f t="shared" si="91"/>
        <v>5.7695306408858116E-3</v>
      </c>
      <c r="J325">
        <v>3358.8125</v>
      </c>
      <c r="K325">
        <v>3352.5324000000001</v>
      </c>
      <c r="L325" s="25">
        <f t="shared" ref="L325" si="126">+K325/J325-1</f>
        <v>-1.8697381887199382E-3</v>
      </c>
      <c r="M325">
        <f t="shared" ref="M325" si="127">WEEKDAY(A325,2)</f>
        <v>2</v>
      </c>
    </row>
    <row r="326" spans="1:14" x14ac:dyDescent="0.25">
      <c r="A326" s="1">
        <v>42865</v>
      </c>
      <c r="B326">
        <v>38.549999999999997</v>
      </c>
      <c r="C326" s="25">
        <f t="shared" ref="C326" si="128">B326/B325-1</f>
        <v>-3.8759689922481799E-3</v>
      </c>
      <c r="D326" s="26">
        <f t="shared" ref="D326" si="129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0">+B326/D326-1</f>
        <v>6.323201987332272E-3</v>
      </c>
      <c r="H326" s="42">
        <f>(+B326/(D326*(1-VLOOKUP(A326,FX!A:K,9,0)))-1)</f>
        <v>6.5962892289082031E-3</v>
      </c>
      <c r="I326" s="25">
        <f t="shared" si="91"/>
        <v>5.6609187905980463E-3</v>
      </c>
      <c r="J326">
        <v>3352.5324000000001</v>
      </c>
      <c r="K326">
        <v>3337.7006999999999</v>
      </c>
      <c r="L326" s="25">
        <f t="shared" ref="L326" si="131">+K326/J326-1</f>
        <v>-4.4240288326520272E-3</v>
      </c>
      <c r="M326">
        <f t="shared" ref="M326" si="132">WEEKDAY(A326,2)</f>
        <v>3</v>
      </c>
    </row>
    <row r="327" spans="1:14" x14ac:dyDescent="0.25">
      <c r="A327" s="1">
        <v>42866</v>
      </c>
      <c r="B327">
        <v>38.6</v>
      </c>
      <c r="C327" s="25">
        <f t="shared" ref="C327" si="133">B327/B326-1</f>
        <v>1.2970168612194133E-3</v>
      </c>
      <c r="D327" s="26">
        <f t="shared" ref="D327" si="134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5">+B327/D327-1</f>
        <v>1.2818787704846901E-3</v>
      </c>
      <c r="H327" s="42">
        <f>(+B327/(D327*(1-VLOOKUP(A327,FX!A:K,9,0)))-1)</f>
        <v>9.7337892039206508E-4</v>
      </c>
      <c r="I327" s="25">
        <f t="shared" si="91"/>
        <v>1.2450715916165755E-3</v>
      </c>
      <c r="J327">
        <v>3337.7006999999999</v>
      </c>
      <c r="K327">
        <v>3356.6459</v>
      </c>
      <c r="L327" s="25">
        <f t="shared" ref="L327" si="136">+K327/J327-1</f>
        <v>5.6761230867705681E-3</v>
      </c>
      <c r="M327">
        <f t="shared" ref="M327" si="137">WEEKDAY(A327,2)</f>
        <v>4</v>
      </c>
    </row>
    <row r="328" spans="1:14" x14ac:dyDescent="0.25">
      <c r="A328" s="1">
        <v>42867</v>
      </c>
      <c r="B328">
        <v>39.200000000000003</v>
      </c>
      <c r="C328" s="25">
        <f t="shared" ref="C328" si="138">B328/B327-1</f>
        <v>1.5544041450777257E-2</v>
      </c>
      <c r="D328" s="26">
        <f t="shared" ref="D328" si="139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0">+B328/D328-1</f>
        <v>8.1784853547646197E-3</v>
      </c>
      <c r="H328" s="42">
        <f>(+B328/(D328*(1-VLOOKUP(A328,FX!A:K,9,0)))-1)</f>
        <v>6.9726085728676335E-3</v>
      </c>
      <c r="I328" s="25">
        <f t="shared" si="91"/>
        <v>6.2634767429921023E-3</v>
      </c>
      <c r="J328">
        <v>3356.6459</v>
      </c>
      <c r="K328">
        <v>3385.3787000000002</v>
      </c>
      <c r="L328" s="25">
        <f t="shared" ref="L328" si="141">+K328/J328-1</f>
        <v>8.5599735140367006E-3</v>
      </c>
      <c r="M328">
        <f t="shared" ref="M328" si="142">WEEKDAY(A328,2)</f>
        <v>5</v>
      </c>
    </row>
    <row r="329" spans="1:14" x14ac:dyDescent="0.25">
      <c r="A329" s="1">
        <v>42870</v>
      </c>
      <c r="B329">
        <v>39.299999999999997</v>
      </c>
      <c r="C329" s="25">
        <f t="shared" ref="C329" si="143">B329/B328-1</f>
        <v>2.5510204081631294E-3</v>
      </c>
      <c r="D329" s="26">
        <f t="shared" ref="D329" si="144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5">+B329/D329-1</f>
        <v>4.7303874909023769E-3</v>
      </c>
      <c r="H329" s="42">
        <f>(+B329/(D329*(1-VLOOKUP(A329,FX!A:K,9,0)))-1)</f>
        <v>4.4407332823019896E-3</v>
      </c>
      <c r="I329" s="25">
        <f t="shared" si="91"/>
        <v>5.0122749590835181E-3</v>
      </c>
      <c r="J329">
        <v>3385.3787000000002</v>
      </c>
      <c r="K329">
        <v>3399.1936999999998</v>
      </c>
      <c r="L329" s="25">
        <f t="shared" ref="L329" si="146">+K329/J329-1</f>
        <v>4.0807842265917493E-3</v>
      </c>
      <c r="M329">
        <f t="shared" ref="M329" si="147">WEEKDAY(A329,2)</f>
        <v>1</v>
      </c>
    </row>
    <row r="330" spans="1:14" x14ac:dyDescent="0.25">
      <c r="A330" s="1">
        <v>42871</v>
      </c>
      <c r="B330">
        <v>39.6</v>
      </c>
      <c r="C330" s="25">
        <f t="shared" ref="C330" si="148">B330/B329-1</f>
        <v>7.6335877862596657E-3</v>
      </c>
      <c r="D330" s="26">
        <f t="shared" ref="D330" si="149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0">+B330/D330-1</f>
        <v>3.984191821719163E-3</v>
      </c>
      <c r="H330" s="42">
        <f>(+B330/(D330*(1-VLOOKUP(A330,FX!A:K,9,0)))-1)</f>
        <v>2.2504864111507761E-3</v>
      </c>
      <c r="I330" s="25">
        <f t="shared" si="91"/>
        <v>2.1764437920737123E-3</v>
      </c>
      <c r="J330">
        <v>3399.1936999999998</v>
      </c>
      <c r="K330">
        <v>3428.6491000000001</v>
      </c>
      <c r="L330" s="25">
        <f t="shared" ref="L330" si="151">+K330/J330-1</f>
        <v>8.6654079171775145E-3</v>
      </c>
      <c r="M330">
        <f t="shared" ref="M330" si="152">WEEKDAY(A330,2)</f>
        <v>2</v>
      </c>
    </row>
    <row r="331" spans="1:14" x14ac:dyDescent="0.25">
      <c r="A331" s="1">
        <v>42872</v>
      </c>
      <c r="B331">
        <v>39.5</v>
      </c>
      <c r="C331" s="25">
        <f t="shared" ref="C331" si="153">B331/B330-1</f>
        <v>-2.525252525252597E-3</v>
      </c>
      <c r="D331" s="26">
        <f t="shared" ref="D331" si="154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5">+B331/D331-1</f>
        <v>5.1228414605799522E-3</v>
      </c>
      <c r="H331" s="42">
        <f>(+B331/(D331*(1-VLOOKUP(A331,FX!A:K,9,0)))-1)</f>
        <v>3.7076173463512774E-3</v>
      </c>
      <c r="I331" s="25">
        <f t="shared" si="91"/>
        <v>2.665312856961366E-3</v>
      </c>
      <c r="J331">
        <v>3428.6491000000001</v>
      </c>
      <c r="K331">
        <v>3409.9656</v>
      </c>
      <c r="L331" s="25">
        <f t="shared" ref="L331" si="156">+K331/J331-1</f>
        <v>-5.4492307188858113E-3</v>
      </c>
      <c r="M331">
        <f t="shared" ref="M331" si="157">WEEKDAY(A331,2)</f>
        <v>3</v>
      </c>
    </row>
    <row r="332" spans="1:14" x14ac:dyDescent="0.25">
      <c r="A332" s="1">
        <v>42873</v>
      </c>
      <c r="B332">
        <v>39.15</v>
      </c>
      <c r="C332" s="25">
        <f t="shared" ref="C332" si="158">B332/B331-1</f>
        <v>-8.8607594936709333E-3</v>
      </c>
      <c r="D332" s="26">
        <f t="shared" ref="D332" si="159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0">+B332/D332-1</f>
        <v>-2.7526726907691756E-3</v>
      </c>
      <c r="H332" s="42">
        <f>(+B332/(D332*(1-VLOOKUP(A332,FX!A:K,9,0)))-1)</f>
        <v>-2.1493408420929505E-3</v>
      </c>
      <c r="I332" s="25">
        <f t="shared" si="91"/>
        <v>-2.2681515838833821E-3</v>
      </c>
      <c r="J332">
        <v>3409.9656</v>
      </c>
      <c r="K332">
        <v>3398.1127000000001</v>
      </c>
      <c r="L332" s="25">
        <f t="shared" ref="L332" si="161">+K332/J332-1</f>
        <v>-3.4759588190567126E-3</v>
      </c>
      <c r="M332">
        <f t="shared" ref="M332" si="162">WEEKDAY(A332,2)</f>
        <v>4</v>
      </c>
    </row>
    <row r="333" spans="1:14" x14ac:dyDescent="0.25">
      <c r="A333" s="1">
        <v>42874</v>
      </c>
      <c r="B333">
        <v>39.25</v>
      </c>
      <c r="C333" s="25">
        <f t="shared" ref="C333" si="163">B333/B332-1</f>
        <v>2.5542784163474774E-3</v>
      </c>
      <c r="D333" s="26">
        <f t="shared" ref="D333" si="164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5">+B333/D333-1</f>
        <v>-1.4054370302007957E-3</v>
      </c>
      <c r="H333" s="42">
        <f>(+B333/(D333*(1-VLOOKUP(A333,FX!A:K,9,0)))-1)</f>
        <v>-6.8767968271787883E-4</v>
      </c>
      <c r="I333" s="25">
        <f t="shared" si="91"/>
        <v>5.0958010599400083E-5</v>
      </c>
      <c r="J333">
        <v>3398.1127000000001</v>
      </c>
      <c r="K333">
        <v>3403.8492000000001</v>
      </c>
      <c r="L333" s="25">
        <f t="shared" ref="L333" si="166">+K333/J333-1</f>
        <v>1.6881429506443446E-3</v>
      </c>
      <c r="M333">
        <f t="shared" ref="M333" si="167">WEEKDAY(A333,2)</f>
        <v>5</v>
      </c>
    </row>
    <row r="334" spans="1:14" x14ac:dyDescent="0.25">
      <c r="A334" s="1">
        <v>42877</v>
      </c>
      <c r="B334">
        <v>39.450000000000003</v>
      </c>
      <c r="C334" s="25">
        <f t="shared" ref="C334" si="168">B334/B333-1</f>
        <v>5.0955414012738842E-3</v>
      </c>
      <c r="D334" s="26">
        <f t="shared" ref="D334" si="169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0">+B334/D334-1</f>
        <v>2.9693881418508816E-3</v>
      </c>
      <c r="H334" s="42">
        <f>(+B334/(D334*(1-VLOOKUP(A334,FX!A:K,9,0)))-1)</f>
        <v>1.7854117946363157E-3</v>
      </c>
      <c r="I334" s="25">
        <f t="shared" si="91"/>
        <v>1.5486557160628855E-3</v>
      </c>
      <c r="J334">
        <v>3403.8492000000001</v>
      </c>
      <c r="K334">
        <v>3411.2386999999999</v>
      </c>
      <c r="L334" s="25">
        <f t="shared" ref="L334" si="171">+K334/J334-1</f>
        <v>2.170924610878755E-3</v>
      </c>
      <c r="M334">
        <f t="shared" ref="M334" si="172">WEEKDAY(A334,2)</f>
        <v>1</v>
      </c>
    </row>
    <row r="335" spans="1:14" x14ac:dyDescent="0.25">
      <c r="A335" s="1">
        <v>42878</v>
      </c>
      <c r="B335">
        <v>39.6</v>
      </c>
      <c r="C335" s="25">
        <f t="shared" ref="C335" si="173">B335/B334-1</f>
        <v>3.8022813688212143E-3</v>
      </c>
      <c r="D335" s="26">
        <f t="shared" ref="D335" si="174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5">+B335/D335-1</f>
        <v>1.5530984773932666E-3</v>
      </c>
      <c r="H335" s="42">
        <f>(+B335/(D335*(1-VLOOKUP(A335,FX!A:K,9,0)))-1)</f>
        <v>1.70743927371797E-3</v>
      </c>
      <c r="I335" s="25">
        <f t="shared" si="91"/>
        <v>2.1257212268448455E-3</v>
      </c>
      <c r="J335">
        <v>3411.2386999999999</v>
      </c>
      <c r="K335">
        <v>3424.194</v>
      </c>
      <c r="L335" s="25">
        <f t="shared" ref="L335" si="176">+K335/J335-1</f>
        <v>3.7978286304034548E-3</v>
      </c>
      <c r="M335">
        <f t="shared" ref="M335" si="177">WEEKDAY(A335,2)</f>
        <v>2</v>
      </c>
    </row>
    <row r="336" spans="1:14" x14ac:dyDescent="0.25">
      <c r="A336" s="1">
        <v>42879</v>
      </c>
      <c r="B336">
        <v>39.5</v>
      </c>
      <c r="C336" s="25">
        <f t="shared" ref="C336" si="178">B336/B335-1</f>
        <v>-2.525252525252597E-3</v>
      </c>
      <c r="D336" s="26">
        <f t="shared" ref="D336" si="179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0">+B336/D336-1</f>
        <v>-3.969881519632068E-4</v>
      </c>
      <c r="H336" s="42">
        <f>(+B336/(D336*(1-VLOOKUP(A336,FX!A:K,9,0)))-1)</f>
        <v>1.8620313687156553E-5</v>
      </c>
      <c r="I336" s="25">
        <f t="shared" si="91"/>
        <v>7.0936359951345729E-4</v>
      </c>
      <c r="J336">
        <v>3424.194</v>
      </c>
      <c r="K336">
        <v>3424.1669000000002</v>
      </c>
      <c r="L336" s="25">
        <f t="shared" ref="L336" si="181">+K336/J336-1</f>
        <v>-7.914271212383639E-6</v>
      </c>
      <c r="M336">
        <f t="shared" ref="M336" si="182">WEEKDAY(A336,2)</f>
        <v>3</v>
      </c>
    </row>
    <row r="337" spans="1:14" x14ac:dyDescent="0.25">
      <c r="A337" s="1">
        <v>42880</v>
      </c>
      <c r="B337">
        <v>40.549999999999997</v>
      </c>
      <c r="C337" s="25">
        <f t="shared" ref="C337" si="183">B337/B336-1</f>
        <v>2.6582278481012578E-2</v>
      </c>
      <c r="D337" s="26">
        <f t="shared" ref="D337" si="184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5">+B337/D337-1</f>
        <v>9.1875061597381791E-3</v>
      </c>
      <c r="H337" s="42">
        <f>(+B337/(D337*(1-VLOOKUP(A337,FX!A:K,9,0)))-1)</f>
        <v>5.405950771600665E-3</v>
      </c>
      <c r="I337" s="25">
        <f t="shared" si="91"/>
        <v>5.1060876462423188E-3</v>
      </c>
      <c r="J337">
        <v>3424.1669000000002</v>
      </c>
      <c r="K337">
        <v>3485.6581000000001</v>
      </c>
      <c r="L337" s="25">
        <f t="shared" ref="L337" si="186">+K337/J337-1</f>
        <v>1.795800315691376E-2</v>
      </c>
      <c r="M337">
        <f t="shared" ref="M337" si="187">WEEKDAY(A337,2)</f>
        <v>4</v>
      </c>
    </row>
    <row r="338" spans="1:14" x14ac:dyDescent="0.25">
      <c r="A338" s="1">
        <v>42881</v>
      </c>
      <c r="B338">
        <v>40.5</v>
      </c>
      <c r="C338" s="25">
        <f t="shared" ref="C338" si="188">B338/B337-1</f>
        <v>-1.2330456226880004E-3</v>
      </c>
      <c r="D338" s="26">
        <f t="shared" ref="D338" si="189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0">+B338/D338-1</f>
        <v>5.3733964715123594E-3</v>
      </c>
      <c r="H338" s="42">
        <f>(+B338/(D338*(1-VLOOKUP(A338,FX!A:K,9,0)))-1)</f>
        <v>3.5987128406049784E-3</v>
      </c>
      <c r="I338" s="25">
        <f t="shared" si="91"/>
        <v>2.2023706416569588E-3</v>
      </c>
      <c r="J338">
        <v>3485.6581000000001</v>
      </c>
      <c r="K338">
        <v>3480.4344999999998</v>
      </c>
      <c r="L338" s="25">
        <f t="shared" ref="L338" si="191">+K338/J338-1</f>
        <v>-1.4985979261707971E-3</v>
      </c>
      <c r="M338">
        <f t="shared" ref="M338" si="192">WEEKDAY(A338,2)</f>
        <v>5</v>
      </c>
    </row>
    <row r="339" spans="1:14" x14ac:dyDescent="0.25">
      <c r="A339" s="1">
        <v>42884</v>
      </c>
      <c r="B339">
        <v>40.6</v>
      </c>
      <c r="C339" s="25">
        <f t="shared" ref="C339" si="193">B339/B338-1</f>
        <v>2.4691358024691024E-3</v>
      </c>
      <c r="D339" s="26">
        <f t="shared" ref="D339" si="194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5">+B339/D339-1</f>
        <v>4.6769443963277091E-3</v>
      </c>
      <c r="H339" s="42">
        <f>(+B339/(D339*(1-VLOOKUP(A339,FX!A:K,9,0)))-1)</f>
        <v>8.6952246604909966E-4</v>
      </c>
      <c r="I339" s="25">
        <f t="shared" si="91"/>
        <v>9.8619329388549559E-4</v>
      </c>
      <c r="J339">
        <v>3480.4344999999998</v>
      </c>
      <c r="K339">
        <v>3480.4344999999998</v>
      </c>
      <c r="L339" s="25">
        <f t="shared" ref="L339" si="196">+K339/J339-1</f>
        <v>0</v>
      </c>
      <c r="M339">
        <f t="shared" ref="M339" si="197">WEEKDAY(A339,2)</f>
        <v>1</v>
      </c>
    </row>
    <row r="340" spans="1:14" x14ac:dyDescent="0.25">
      <c r="A340" s="1">
        <v>42885</v>
      </c>
      <c r="B340">
        <v>40.6</v>
      </c>
      <c r="C340" s="25">
        <f t="shared" ref="C340" si="198">B340/B339-1</f>
        <v>0</v>
      </c>
      <c r="D340" s="26">
        <f t="shared" ref="D340" si="199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0">+B340/D340-1</f>
        <v>9.8619329388549559E-4</v>
      </c>
      <c r="H340" s="42">
        <f>(+B340/(D340*(1-VLOOKUP(A340,FX!A:K,9,0)))-1)</f>
        <v>2.4007969961807873E-3</v>
      </c>
      <c r="I340" s="25">
        <f t="shared" si="91"/>
        <v>2.4691358024691024E-3</v>
      </c>
      <c r="J340">
        <v>3480.4344999999998</v>
      </c>
      <c r="K340">
        <v>3480.4344999999998</v>
      </c>
      <c r="L340" s="25">
        <f t="shared" ref="L340" si="201">+K340/J340-1</f>
        <v>0</v>
      </c>
      <c r="M340">
        <f t="shared" ref="M340" si="202">WEEKDAY(A340,2)</f>
        <v>2</v>
      </c>
    </row>
    <row r="341" spans="1:14" x14ac:dyDescent="0.25">
      <c r="A341" s="1">
        <v>42886</v>
      </c>
      <c r="B341">
        <v>40.799999999999997</v>
      </c>
      <c r="C341" s="25">
        <f t="shared" ref="C341" si="203">B341/B340-1</f>
        <v>4.9261083743841194E-3</v>
      </c>
      <c r="D341" s="26">
        <f t="shared" ref="D341" si="204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5">+B341/D341-1</f>
        <v>3.8166152634866446E-3</v>
      </c>
      <c r="H341" s="42">
        <f>(+B341/(D341*(1-VLOOKUP(A341,FX!A:K,9,0)))-1)</f>
        <v>-1.0694883540902644E-3</v>
      </c>
      <c r="I341" s="25">
        <f t="shared" si="91"/>
        <v>-4.6546951174708528E-4</v>
      </c>
      <c r="J341">
        <v>3480.4344999999998</v>
      </c>
      <c r="K341">
        <v>3492.8845000000001</v>
      </c>
      <c r="L341" s="25">
        <f t="shared" ref="L341" si="206">+K341/J341-1</f>
        <v>3.5771395784061077E-3</v>
      </c>
      <c r="M341">
        <f t="shared" ref="M341" si="207">WEEKDAY(A341,2)</f>
        <v>3</v>
      </c>
    </row>
    <row r="342" spans="1:14" x14ac:dyDescent="0.25">
      <c r="A342" s="1">
        <v>42887</v>
      </c>
      <c r="B342">
        <v>40.950000000000003</v>
      </c>
      <c r="C342" s="25">
        <f t="shared" ref="C342" si="208">B342/B341-1</f>
        <v>3.6764705882355031E-3</v>
      </c>
      <c r="D342" s="26">
        <f t="shared" ref="D342" si="209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0">+B342/D342-1</f>
        <v>1.8171681828000885E-3</v>
      </c>
      <c r="H342" s="42">
        <f>(+B342/(D342*(1-VLOOKUP(A342,FX!A:K,9,0)))-1)</f>
        <v>-5.9646227642430327E-3</v>
      </c>
      <c r="I342" s="25">
        <f t="shared" si="91"/>
        <v>-6.8152603623486963E-3</v>
      </c>
      <c r="J342">
        <v>3492.8845000000001</v>
      </c>
      <c r="K342">
        <v>3497.7381999999998</v>
      </c>
      <c r="L342" s="25">
        <f t="shared" ref="L342" si="211">+K342/J342-1</f>
        <v>1.3895964782115744E-3</v>
      </c>
      <c r="M342">
        <f t="shared" ref="M342" si="212">WEEKDAY(A342,2)</f>
        <v>4</v>
      </c>
    </row>
    <row r="343" spans="1:14" x14ac:dyDescent="0.25">
      <c r="A343" s="1">
        <v>42888</v>
      </c>
      <c r="B343">
        <v>40.799999999999997</v>
      </c>
      <c r="C343" s="25">
        <f t="shared" ref="C343" si="213">B343/B342-1</f>
        <v>-3.663003663003761E-3</v>
      </c>
      <c r="D343" s="26">
        <f t="shared" ref="D343" si="214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5">+B343/D343-1</f>
        <v>-7.2657541706688811E-3</v>
      </c>
      <c r="H343" s="42">
        <f>(+B343/(D343*(1-VLOOKUP(A343,FX!A:K,9,0)))-1)</f>
        <v>-4.6221638661114728E-4</v>
      </c>
      <c r="I343" s="25">
        <f t="shared" si="91"/>
        <v>5.6404345586957838E-4</v>
      </c>
      <c r="J343">
        <v>3497.7381999999998</v>
      </c>
      <c r="K343">
        <v>3486.5074</v>
      </c>
      <c r="L343" s="25">
        <f t="shared" ref="L343" si="216">+K343/J343-1</f>
        <v>-3.2108749591378549E-3</v>
      </c>
      <c r="M343">
        <f t="shared" ref="M343" si="217">WEEKDAY(A343,2)</f>
        <v>5</v>
      </c>
    </row>
    <row r="344" spans="1:14" x14ac:dyDescent="0.25">
      <c r="A344" s="1">
        <v>42891</v>
      </c>
      <c r="B344">
        <v>40.6</v>
      </c>
      <c r="C344" s="25">
        <f t="shared" ref="C344" si="218">B344/B343-1</f>
        <v>-4.9019607843135971E-3</v>
      </c>
      <c r="D344" s="26">
        <f t="shared" ref="D344" si="219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0">+B344/D344-1</f>
        <v>7.5525084068583936E-4</v>
      </c>
      <c r="H344" s="42">
        <f>(+B344/(D344*(1-VLOOKUP(A344,FX!A:K,9,0)))-1)</f>
        <v>-6.7751748484612406E-5</v>
      </c>
      <c r="I344" s="25">
        <f t="shared" si="91"/>
        <v>-4.4315328179622693E-4</v>
      </c>
      <c r="J344">
        <v>3486.5074</v>
      </c>
      <c r="K344">
        <v>3468.7538</v>
      </c>
      <c r="L344" s="25">
        <f t="shared" ref="L344" si="221">+K344/J344-1</f>
        <v>-5.0920872848283505E-3</v>
      </c>
      <c r="M344">
        <f t="shared" ref="M344" si="222">WEEKDAY(A344,2)</f>
        <v>1</v>
      </c>
    </row>
    <row r="345" spans="1:14" x14ac:dyDescent="0.25">
      <c r="A345" s="1">
        <v>42892</v>
      </c>
      <c r="B345">
        <v>41.1</v>
      </c>
      <c r="C345" s="25">
        <f t="shared" ref="C345" si="223">B345/B344-1</f>
        <v>1.2315270935960632E-2</v>
      </c>
      <c r="D345" s="26">
        <f t="shared" ref="D345" si="224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5">+B345/D345-1</f>
        <v>4.8769824663263961E-3</v>
      </c>
      <c r="H345" s="42">
        <f>(+B345/(D345*(1-VLOOKUP(A345,FX!A:K,9,0)))-1)</f>
        <v>2.7628976351359302E-3</v>
      </c>
      <c r="I345" s="25">
        <f t="shared" si="91"/>
        <v>2.1945866861741159E-3</v>
      </c>
      <c r="J345">
        <v>3468.7538</v>
      </c>
      <c r="K345">
        <v>3492.8816000000002</v>
      </c>
      <c r="L345" s="25">
        <f t="shared" ref="L345" si="226">+K345/J345-1</f>
        <v>6.9557545421643496E-3</v>
      </c>
      <c r="M345">
        <f t="shared" ref="M345" si="227">WEEKDAY(A345,2)</f>
        <v>2</v>
      </c>
      <c r="N345" t="s">
        <v>381</v>
      </c>
    </row>
    <row r="346" spans="1:14" x14ac:dyDescent="0.25">
      <c r="A346" s="1">
        <v>42893</v>
      </c>
      <c r="B346">
        <v>41.45</v>
      </c>
      <c r="C346" s="25">
        <f t="shared" ref="C346" si="228">B346/B345-1</f>
        <v>8.5158150851580849E-3</v>
      </c>
      <c r="D346" s="26">
        <f t="shared" ref="D346" si="229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0">+B346/D346-1</f>
        <v>-9.9459106792731955E-4</v>
      </c>
      <c r="H346" s="42">
        <f>(+B346/(D346*(1-VLOOKUP(A346,FX!A:K,9,0)))-1)</f>
        <v>-8.7798475354772254E-4</v>
      </c>
      <c r="I346" s="25">
        <f t="shared" si="91"/>
        <v>-1.3973209983617618E-3</v>
      </c>
      <c r="J346">
        <v>3492.8816000000002</v>
      </c>
      <c r="K346">
        <v>3533.8717999999999</v>
      </c>
      <c r="L346" s="25">
        <f t="shared" ref="L346" si="231">+K346/J346-1</f>
        <v>1.1735353411349347E-2</v>
      </c>
      <c r="M346">
        <f t="shared" ref="M346" si="232">WEEKDAY(A346,2)</f>
        <v>3</v>
      </c>
    </row>
    <row r="347" spans="1:14" x14ac:dyDescent="0.25">
      <c r="A347" s="1">
        <v>42894</v>
      </c>
      <c r="B347">
        <v>41.95</v>
      </c>
      <c r="C347" s="25">
        <f t="shared" ref="C347" si="233">B347/B346-1</f>
        <v>1.2062726176115701E-2</v>
      </c>
      <c r="D347" s="26">
        <f t="shared" ref="D347" si="234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5">+B347/D347-1</f>
        <v>2.9553138609292873E-3</v>
      </c>
      <c r="H347" s="42">
        <f>(+B347/(D347*(1-VLOOKUP(A347,FX!A:K,9,0)))-1)</f>
        <v>2.9790198349926023E-3</v>
      </c>
      <c r="I347" s="25">
        <f t="shared" si="91"/>
        <v>1.3128058240841067E-3</v>
      </c>
      <c r="J347">
        <v>3533.8717999999999</v>
      </c>
      <c r="K347">
        <v>3560.9785999999999</v>
      </c>
      <c r="L347" s="25">
        <f t="shared" ref="L347" si="236">+K347/J347-1</f>
        <v>7.6705668836090091E-3</v>
      </c>
      <c r="M347">
        <f t="shared" ref="M347" si="237">WEEKDAY(A347,2)</f>
        <v>4</v>
      </c>
    </row>
    <row r="348" spans="1:14" x14ac:dyDescent="0.25">
      <c r="A348" s="1">
        <v>42895</v>
      </c>
      <c r="B348">
        <v>42.1</v>
      </c>
      <c r="C348" s="25">
        <f t="shared" ref="C348" si="238">B348/B347-1</f>
        <v>3.5756853396899935E-3</v>
      </c>
      <c r="D348" s="26">
        <f t="shared" ref="D348" si="239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0">+B348/D348-1</f>
        <v>6.243629664204331E-4</v>
      </c>
      <c r="H348" s="42">
        <f>(+B348/(D348*(1-VLOOKUP(A348,FX!A:K,9,0)))-1)</f>
        <v>3.227773159772962E-3</v>
      </c>
      <c r="I348" s="25">
        <f t="shared" si="91"/>
        <v>3.0257546517999945E-3</v>
      </c>
      <c r="J348">
        <v>3560.9785999999999</v>
      </c>
      <c r="K348">
        <v>3576.1703000000002</v>
      </c>
      <c r="L348" s="25">
        <f t="shared" ref="L348" si="241">+K348/J348-1</f>
        <v>4.2661587463626027E-3</v>
      </c>
      <c r="M348">
        <f t="shared" ref="M348" si="242">WEEKDAY(A348,2)</f>
        <v>5</v>
      </c>
    </row>
    <row r="349" spans="1:14" x14ac:dyDescent="0.25">
      <c r="A349" s="1">
        <v>42898</v>
      </c>
      <c r="B349">
        <v>42.05</v>
      </c>
      <c r="C349" s="25">
        <f t="shared" ref="C349" si="243">B349/B348-1</f>
        <v>-1.1876484560571221E-3</v>
      </c>
      <c r="D349" s="26">
        <f t="shared" ref="D349" si="244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5">+B349/D349-1</f>
        <v>2.3336656325261274E-3</v>
      </c>
      <c r="H349" s="42">
        <f>(+B349/(D349*(1-VLOOKUP(A349,FX!A:K,9,0)))-1)</f>
        <v>2.2864086605884903E-3</v>
      </c>
      <c r="I349" s="25">
        <f t="shared" si="91"/>
        <v>2.3837902264598476E-3</v>
      </c>
      <c r="J349">
        <v>3576.1703000000002</v>
      </c>
      <c r="K349">
        <v>3574.3894</v>
      </c>
      <c r="L349" s="25">
        <f t="shared" ref="L349" si="246">+K349/J349-1</f>
        <v>-4.979908255487997E-4</v>
      </c>
      <c r="M349">
        <f t="shared" ref="M349" si="247">WEEKDAY(A349,2)</f>
        <v>1</v>
      </c>
    </row>
    <row r="350" spans="1:14" x14ac:dyDescent="0.25">
      <c r="A350" s="1">
        <v>42899</v>
      </c>
      <c r="B350">
        <v>42.15</v>
      </c>
      <c r="C350" s="25">
        <f t="shared" ref="C350" si="248">B350/B349-1</f>
        <v>2.3781212841855748E-3</v>
      </c>
      <c r="D350" s="26">
        <f t="shared" ref="D350" si="249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0">+B350/D350-1</f>
        <v>2.5579299397262556E-3</v>
      </c>
      <c r="H350" s="42">
        <f>(+B350/(D350*(1-VLOOKUP(A350,FX!A:K,9,0)))-1)</f>
        <v>2.9672020935682664E-3</v>
      </c>
      <c r="I350" s="25">
        <f t="shared" ref="I350:I355" si="251">+B350/F350-1</f>
        <v>3.2608954371267096E-3</v>
      </c>
      <c r="J350">
        <v>3574.3894</v>
      </c>
      <c r="K350">
        <v>3582.2674000000002</v>
      </c>
      <c r="L350" s="25">
        <f t="shared" ref="L350" si="252">+K350/J350-1</f>
        <v>2.2040128028579797E-3</v>
      </c>
      <c r="M350">
        <f t="shared" ref="M350" si="253">WEEKDAY(A350,2)</f>
        <v>2</v>
      </c>
    </row>
    <row r="351" spans="1:14" x14ac:dyDescent="0.25">
      <c r="A351" s="1">
        <v>42900</v>
      </c>
      <c r="B351">
        <v>41.6</v>
      </c>
      <c r="C351" s="25">
        <f t="shared" ref="C351" si="254">B351/B350-1</f>
        <v>-1.3048635824436494E-2</v>
      </c>
      <c r="D351" s="26">
        <f t="shared" ref="D351" si="255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6">+B351/D351-1</f>
        <v>3.3247460430814169E-3</v>
      </c>
      <c r="H351" s="42">
        <f>(+B351/(D351*(1-VLOOKUP(A351,FX!A:K,9,0)))-1)</f>
        <v>3.3779461651330944E-3</v>
      </c>
      <c r="I351" s="25">
        <f t="shared" si="251"/>
        <v>9.1429671334397611E-4</v>
      </c>
      <c r="J351">
        <v>3582.2674000000002</v>
      </c>
      <c r="K351">
        <v>3535.2986999999998</v>
      </c>
      <c r="L351" s="25">
        <f t="shared" ref="L351" si="257">+K351/J351-1</f>
        <v>-1.3111444444376286E-2</v>
      </c>
      <c r="M351">
        <f t="shared" ref="M351" si="258">WEEKDAY(A351,2)</f>
        <v>3</v>
      </c>
    </row>
    <row r="352" spans="1:14" x14ac:dyDescent="0.25">
      <c r="A352" s="1">
        <v>42901</v>
      </c>
      <c r="B352">
        <v>41.5</v>
      </c>
      <c r="C352" s="25">
        <f t="shared" ref="C352" si="259">B352/B351-1</f>
        <v>-2.4038461538461453E-3</v>
      </c>
      <c r="D352" s="26">
        <f t="shared" ref="D352" si="260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1">+B352/D352-1</f>
        <v>3.4922081243315972E-4</v>
      </c>
      <c r="H352" s="42">
        <f>(+B352/(D352*(1-VLOOKUP(A352,FX!A:K,9,0)))-1)</f>
        <v>-3.9230146541557875E-4</v>
      </c>
      <c r="I352" s="25">
        <f t="shared" si="251"/>
        <v>-2.8907303912117932E-4</v>
      </c>
      <c r="J352">
        <v>3535.2986999999998</v>
      </c>
      <c r="K352">
        <v>3528.7926000000002</v>
      </c>
      <c r="L352" s="25">
        <f t="shared" ref="L352" si="262">+K352/J352-1</f>
        <v>-1.8403254016413628E-3</v>
      </c>
      <c r="M352">
        <f t="shared" ref="M352" si="263">WEEKDAY(A352,2)</f>
        <v>4</v>
      </c>
    </row>
    <row r="353" spans="1:13" x14ac:dyDescent="0.25">
      <c r="A353" s="1">
        <v>42902</v>
      </c>
      <c r="B353">
        <v>41.4</v>
      </c>
      <c r="C353" s="25">
        <f t="shared" ref="C353" si="264">B353/B352-1</f>
        <v>-2.4096385542169418E-3</v>
      </c>
      <c r="D353" s="26">
        <f t="shared" ref="D353" si="265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6">+B353/D353-1</f>
        <v>1.4515464579334392E-4</v>
      </c>
      <c r="H353" s="42">
        <f>(+B353/(D353*(1-VLOOKUP(A353,FX!A:K,9,0)))-1)</f>
        <v>6.3280667497411791E-3</v>
      </c>
      <c r="I353" s="25">
        <f t="shared" si="251"/>
        <v>4.1475660336169895E-3</v>
      </c>
      <c r="J353">
        <v>3528.7926000000002</v>
      </c>
      <c r="K353">
        <v>3518.7611000000002</v>
      </c>
      <c r="L353" s="25">
        <f t="shared" ref="L353" si="267">+K353/J353-1</f>
        <v>-2.8427570382005829E-3</v>
      </c>
      <c r="M353">
        <f t="shared" ref="M353" si="268">WEEKDAY(A353,2)</f>
        <v>5</v>
      </c>
    </row>
    <row r="354" spans="1:13" x14ac:dyDescent="0.25">
      <c r="A354" s="1">
        <v>42905</v>
      </c>
      <c r="B354">
        <v>41.7</v>
      </c>
      <c r="C354" s="25">
        <f t="shared" ref="C354" si="269">B354/B353-1</f>
        <v>7.2463768115942351E-3</v>
      </c>
      <c r="D354" s="26">
        <f t="shared" ref="D354" si="270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1">+B354/D354-1</f>
        <v>1.4897628690895282E-3</v>
      </c>
      <c r="H354" s="42">
        <f>(+B354/(D354*(1-VLOOKUP(A354,FX!A:K,9,0)))-1)</f>
        <v>-6.6369811852973193E-4</v>
      </c>
      <c r="I354" s="25">
        <f t="shared" si="251"/>
        <v>-7.1937270699984346E-5</v>
      </c>
      <c r="J354">
        <v>3518.7611000000002</v>
      </c>
      <c r="K354">
        <v>3553.6653000000001</v>
      </c>
      <c r="L354" s="25">
        <f t="shared" ref="L354" si="272">+K354/J354-1</f>
        <v>9.9194571634886319E-3</v>
      </c>
      <c r="M354">
        <f t="shared" ref="M354" si="273">WEEKDAY(A354,2)</f>
        <v>1</v>
      </c>
    </row>
    <row r="355" spans="1:13" x14ac:dyDescent="0.25">
      <c r="A355" s="1">
        <v>42906</v>
      </c>
      <c r="B355">
        <v>41.6</v>
      </c>
      <c r="C355" s="25">
        <f t="shared" ref="C355:C357" si="274">B355/B354-1</f>
        <v>-2.3980815347721673E-3</v>
      </c>
      <c r="D355" s="26">
        <f t="shared" ref="D355" si="275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6">+B355/D355-1</f>
        <v>-4.5275899844565703E-4</v>
      </c>
      <c r="H355" s="42">
        <f>(+B355/(D355*(1-VLOOKUP(A355,FX!A:K,9,0)))-1)</f>
        <v>2.5988001699890351E-3</v>
      </c>
      <c r="I355" s="25">
        <f t="shared" si="251"/>
        <v>2.1440100214400459E-3</v>
      </c>
      <c r="J355">
        <v>3553.6653000000001</v>
      </c>
      <c r="K355">
        <v>3546.4940000000001</v>
      </c>
      <c r="L355" s="25">
        <f t="shared" ref="L355" si="277">+K355/J355-1</f>
        <v>-2.0180009636810992E-3</v>
      </c>
      <c r="M355">
        <f t="shared" ref="M355" si="278">WEEKDAY(A355,2)</f>
        <v>2</v>
      </c>
    </row>
    <row r="356" spans="1:13" x14ac:dyDescent="0.25">
      <c r="A356" s="1">
        <v>42907</v>
      </c>
      <c r="B356">
        <v>41.95</v>
      </c>
      <c r="C356" s="25">
        <f t="shared" si="274"/>
        <v>8.4134615384616751E-3</v>
      </c>
      <c r="D356" s="26">
        <f t="shared" ref="D356:D357" si="279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0">+B356/D356-1</f>
        <v>-1.1023039204782759E-3</v>
      </c>
      <c r="H356" s="42">
        <f>(+B356/(D356*(1-VLOOKUP(A356,FX!A:K,9,0)))-1)</f>
        <v>-1.5941181483127842E-3</v>
      </c>
      <c r="I356" s="25">
        <f t="shared" ref="I356:I366" si="281">+B356/F356-1</f>
        <v>-1.4282313734823582E-3</v>
      </c>
      <c r="J356">
        <v>3546.4940000000001</v>
      </c>
      <c r="K356">
        <v>3587.9549999999999</v>
      </c>
      <c r="L356" s="25">
        <f t="shared" ref="L356:L357" si="282">+K356/J356-1</f>
        <v>1.1690700731482817E-2</v>
      </c>
      <c r="M356">
        <f t="shared" ref="M356:M357" si="283">WEEKDAY(A356,2)</f>
        <v>3</v>
      </c>
    </row>
    <row r="357" spans="1:13" x14ac:dyDescent="0.25">
      <c r="A357" s="1">
        <v>42908</v>
      </c>
      <c r="B357">
        <v>42.05</v>
      </c>
      <c r="C357" s="25">
        <f t="shared" si="274"/>
        <v>2.3837902264598476E-3</v>
      </c>
      <c r="D357" s="26">
        <f t="shared" si="279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0"/>
        <v>2.8654274583228556E-4</v>
      </c>
      <c r="H357" s="42">
        <f>(+B357/(D357*(1-VLOOKUP(A357,FX!A:K,9,0)))-1)</f>
        <v>4.0518818845414195E-4</v>
      </c>
      <c r="I357" s="25">
        <f t="shared" si="281"/>
        <v>-9.5115803490863904E-5</v>
      </c>
      <c r="J357">
        <v>3587.9549999999999</v>
      </c>
      <c r="K357">
        <v>3590.3425000000002</v>
      </c>
      <c r="L357" s="25">
        <f t="shared" si="282"/>
        <v>6.654208316436705E-4</v>
      </c>
      <c r="M357">
        <f t="shared" si="283"/>
        <v>4</v>
      </c>
    </row>
    <row r="358" spans="1:13" x14ac:dyDescent="0.25">
      <c r="A358" s="1">
        <v>42909</v>
      </c>
      <c r="B358">
        <v>42.35</v>
      </c>
      <c r="C358" s="25">
        <f t="shared" ref="C358" si="284">B358/B357-1</f>
        <v>7.1343638525565023E-3</v>
      </c>
      <c r="D358" s="26">
        <f t="shared" ref="D358" si="285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6">+B358/D358-1</f>
        <v>-2.0066131680064325E-3</v>
      </c>
      <c r="H358" s="42">
        <f>(+B358/(D358*(1-VLOOKUP(A358,FX!A:K,9,0)))-1)</f>
        <v>-5.1074580511223377E-4</v>
      </c>
      <c r="I358" s="25">
        <f t="shared" si="281"/>
        <v>3.0706001842362163E-4</v>
      </c>
      <c r="J358">
        <v>3590.3425000000002</v>
      </c>
      <c r="K358">
        <v>3622.8831</v>
      </c>
      <c r="L358" s="25">
        <f t="shared" ref="L358" si="287">+K358/J358-1</f>
        <v>9.0633693025108375E-3</v>
      </c>
      <c r="M358">
        <f t="shared" ref="M358" si="288">WEEKDAY(A358,2)</f>
        <v>5</v>
      </c>
    </row>
    <row r="359" spans="1:13" x14ac:dyDescent="0.25">
      <c r="A359" s="1">
        <v>42912</v>
      </c>
      <c r="B359">
        <v>42.95</v>
      </c>
      <c r="C359" s="25">
        <f t="shared" ref="C359" si="289">B359/B358-1</f>
        <v>1.4167650531286879E-2</v>
      </c>
      <c r="D359" s="26">
        <f t="shared" ref="D359" si="290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1">+B359/D359-1</f>
        <v>1.9757261057835596E-3</v>
      </c>
      <c r="H359" s="42">
        <f>(+B359/(D359*(1-VLOOKUP(A359,FX!A:K,9,0)))-1)</f>
        <v>3.2406269144586997E-3</v>
      </c>
      <c r="I359" s="25">
        <f t="shared" si="281"/>
        <v>3.2233953097262624E-3</v>
      </c>
      <c r="J359">
        <v>3622.8831</v>
      </c>
      <c r="K359">
        <v>3668.0918999999999</v>
      </c>
      <c r="L359" s="25">
        <f t="shared" ref="L359" si="292">+K359/J359-1</f>
        <v>1.2478680308508849E-2</v>
      </c>
      <c r="M359">
        <f t="shared" ref="M359" si="293">WEEKDAY(A359,2)</f>
        <v>1</v>
      </c>
    </row>
    <row r="360" spans="1:13" x14ac:dyDescent="0.25">
      <c r="A360" s="1">
        <v>42913</v>
      </c>
      <c r="B360">
        <v>43.05</v>
      </c>
      <c r="C360" s="25">
        <f t="shared" ref="C360" si="294">B360/B359-1</f>
        <v>2.3282887077995529E-3</v>
      </c>
      <c r="D360" s="26">
        <f t="shared" ref="D360" si="295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6">+B360/D360-1</f>
        <v>3.7467709571208374E-3</v>
      </c>
      <c r="H360" s="42">
        <f>(+B360/(D360*(1-VLOOKUP(A360,FX!A:K,9,0)))-1)</f>
        <v>3.5020593884180773E-3</v>
      </c>
      <c r="I360" s="25">
        <f t="shared" si="281"/>
        <v>2.8653295128939771E-3</v>
      </c>
      <c r="J360">
        <v>3668.0918999999999</v>
      </c>
      <c r="K360">
        <v>3674.7152000000001</v>
      </c>
      <c r="L360" s="25">
        <f t="shared" ref="L360" si="297">+K360/J360-1</f>
        <v>1.8056526882546109E-3</v>
      </c>
      <c r="M360">
        <f t="shared" ref="M360" si="298">WEEKDAY(A360,2)</f>
        <v>2</v>
      </c>
    </row>
    <row r="361" spans="1:13" x14ac:dyDescent="0.25">
      <c r="A361" s="1">
        <v>42914</v>
      </c>
      <c r="B361">
        <v>42.85</v>
      </c>
      <c r="C361" s="25">
        <f t="shared" ref="C361" si="299">B361/B360-1</f>
        <v>-4.6457607433215697E-3</v>
      </c>
      <c r="D361" s="26">
        <f t="shared" ref="D361" si="300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1">+B361/D361-1</f>
        <v>6.0219699851811193E-3</v>
      </c>
      <c r="H361" s="42">
        <f>(+B361/(D361*(1-VLOOKUP(A361,FX!A:K,9,0)))-1)</f>
        <v>-8.0275825748266083E-4</v>
      </c>
      <c r="I361" s="25">
        <f t="shared" si="281"/>
        <v>-1.4215469227004673E-3</v>
      </c>
      <c r="J361">
        <v>3674.7152000000001</v>
      </c>
      <c r="K361">
        <v>3646.1666</v>
      </c>
      <c r="L361" s="25">
        <f t="shared" ref="L361" si="302">+K361/J361-1</f>
        <v>-7.7689285961535237E-3</v>
      </c>
      <c r="M361">
        <f t="shared" ref="M361" si="303">WEEKDAY(A361,2)</f>
        <v>3</v>
      </c>
    </row>
    <row r="362" spans="1:13" x14ac:dyDescent="0.25">
      <c r="A362" s="1">
        <v>42915</v>
      </c>
      <c r="B362">
        <v>43.2</v>
      </c>
      <c r="C362" s="25">
        <f t="shared" ref="C362" si="304">B362/B361-1</f>
        <v>8.168028004667427E-3</v>
      </c>
      <c r="D362" s="26">
        <f t="shared" ref="D362" si="305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6">+B362/D362-1</f>
        <v>5.1655666134853284E-4</v>
      </c>
      <c r="H362" s="42">
        <f>(+B362/(D362*(1-VLOOKUP(A362,FX!A:K,9,0)))-1)</f>
        <v>-1.4036850822970459E-3</v>
      </c>
      <c r="I362" s="25">
        <f t="shared" si="281"/>
        <v>-1.6177490177952114E-3</v>
      </c>
      <c r="J362">
        <v>3646.1666</v>
      </c>
      <c r="K362">
        <v>3668.8279000000002</v>
      </c>
      <c r="L362" s="25">
        <f t="shared" ref="L362" si="307">+K362/J362-1</f>
        <v>6.2151027328263275E-3</v>
      </c>
      <c r="M362">
        <f t="shared" ref="M362" si="308">WEEKDAY(A362,2)</f>
        <v>4</v>
      </c>
    </row>
    <row r="363" spans="1:13" x14ac:dyDescent="0.25">
      <c r="A363" s="1">
        <v>42916</v>
      </c>
      <c r="B363">
        <v>43.15</v>
      </c>
      <c r="C363" s="25">
        <f t="shared" ref="C363" si="309">B363/B362-1</f>
        <v>-1.1574074074075513E-3</v>
      </c>
      <c r="D363" s="26">
        <f t="shared" ref="D363" si="310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1">+B363/D363-1</f>
        <v>-2.2211483948911814E-3</v>
      </c>
      <c r="H363" s="42">
        <f>(+B363/(D363*(1-VLOOKUP(A363,FX!A:K,9,0)))-1)</f>
        <v>-4.942024500638742E-3</v>
      </c>
      <c r="I363" s="25">
        <f t="shared" si="281"/>
        <v>-5.5083085574685331E-3</v>
      </c>
      <c r="J363">
        <v>3668.8279000000002</v>
      </c>
      <c r="K363">
        <v>3666.7977000000001</v>
      </c>
      <c r="L363" s="25">
        <f t="shared" ref="L363" si="312">+K363/J363-1</f>
        <v>-5.5336474082090525E-4</v>
      </c>
      <c r="M363">
        <f t="shared" ref="M363" si="313">WEEKDAY(A363,2)</f>
        <v>5</v>
      </c>
    </row>
    <row r="364" spans="1:13" x14ac:dyDescent="0.25">
      <c r="A364" s="1">
        <v>42919</v>
      </c>
      <c r="B364">
        <v>43</v>
      </c>
      <c r="C364" s="25">
        <f t="shared" ref="C364" si="314">B364/B363-1</f>
        <v>-3.4762456546928444E-3</v>
      </c>
      <c r="D364" s="26">
        <f t="shared" ref="D364" si="315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6">+B364/D364-1</f>
        <v>-4.6353444190281312E-3</v>
      </c>
      <c r="H364" s="42">
        <f>(+B364/(D364*(1-VLOOKUP(A364,FX!A:K,9,0)))-1)</f>
        <v>-2.3889375370915733E-3</v>
      </c>
      <c r="I364" s="25">
        <f t="shared" si="281"/>
        <v>-3.083485962024457E-3</v>
      </c>
      <c r="J364">
        <v>3666.7977000000001</v>
      </c>
      <c r="K364">
        <v>3650.8463000000002</v>
      </c>
      <c r="L364" s="25">
        <f t="shared" ref="L364" si="317">+K364/J364-1</f>
        <v>-4.3502263569108468E-3</v>
      </c>
      <c r="M364">
        <f t="shared" ref="M364" si="318">WEEKDAY(A364,2)</f>
        <v>1</v>
      </c>
    </row>
    <row r="365" spans="1:13" x14ac:dyDescent="0.15">
      <c r="A365" s="1">
        <v>42920</v>
      </c>
      <c r="B365">
        <v>42.7</v>
      </c>
      <c r="C365" s="25">
        <f t="shared" ref="C365" si="319">B365/B364-1</f>
        <v>-6.9767441860464352E-3</v>
      </c>
      <c r="D365" s="26">
        <f t="shared" ref="D365" si="320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1">+B365/D365-1</f>
        <v>-1.5987955522992481E-3</v>
      </c>
      <c r="H365" s="42">
        <f>(+B365/(D365*(1-VLOOKUP(A365,FX!A:K,9,0)))-1)</f>
        <v>7.4231448348283102E-4</v>
      </c>
      <c r="I365" s="25">
        <f t="shared" si="281"/>
        <v>4.9204526816470917E-4</v>
      </c>
      <c r="J365">
        <v>3650.8463000000002</v>
      </c>
      <c r="K365">
        <v>3619.9841000000001</v>
      </c>
      <c r="L365" s="25">
        <f t="shared" ref="L365" si="322">+K365/J365-1</f>
        <v>-8.4534372208437958E-3</v>
      </c>
      <c r="M365">
        <f t="shared" ref="M365" si="323">WEEKDAY(A365,2)</f>
        <v>2</v>
      </c>
    </row>
    <row r="366" spans="1:13" x14ac:dyDescent="0.15">
      <c r="A366" s="1">
        <v>42921</v>
      </c>
      <c r="B366">
        <v>43.2</v>
      </c>
      <c r="C366" s="25">
        <f t="shared" ref="C366" si="324">B366/B365-1</f>
        <v>1.1709601873536313E-2</v>
      </c>
      <c r="D366" s="26">
        <f t="shared" ref="D366" si="325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6">+B366/D366-1</f>
        <v>1.2283113161521975E-3</v>
      </c>
      <c r="H366" s="42">
        <f>(+B366/(D366*(1-VLOOKUP(A366,FX!A:K,9,0)))-1)</f>
        <v>4.3651871770422623E-4</v>
      </c>
      <c r="I366" s="25">
        <f t="shared" si="281"/>
        <v>1.6206329729362423E-4</v>
      </c>
      <c r="J366">
        <v>3619.9841000000001</v>
      </c>
      <c r="K366">
        <v>3659.6795000000002</v>
      </c>
      <c r="L366" s="25">
        <f t="shared" ref="L366" si="327">+K366/J366-1</f>
        <v>1.0965628274444583E-2</v>
      </c>
      <c r="M366">
        <f t="shared" ref="M366" si="328">WEEKDAY(A366,2)</f>
        <v>3</v>
      </c>
    </row>
    <row r="367" spans="1:13" x14ac:dyDescent="0.25">
      <c r="A367" s="1">
        <v>42922</v>
      </c>
    </row>
    <row r="368" spans="1:13" x14ac:dyDescent="0.25">
      <c r="A368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74"/>
  <sheetViews>
    <sheetView zoomScale="115" zoomScaleNormal="115" workbookViewId="0">
      <pane xSplit="1" ySplit="2" topLeftCell="B354" activePane="bottomRight" state="frozen"/>
      <selection pane="topRight" activeCell="B1" sqref="B1"/>
      <selection pane="bottomLeft" activeCell="A3" sqref="A3"/>
      <selection pane="bottomRight" activeCell="G373" sqref="G373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ht="14.1" x14ac:dyDescent="0.25">
      <c r="J1" t="s">
        <v>219</v>
      </c>
      <c r="O1" t="s">
        <v>34</v>
      </c>
    </row>
    <row r="2" spans="1:17" ht="14.1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ht="14.1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4.1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4.1" x14ac:dyDescent="0.2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4.1" x14ac:dyDescent="0.2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4.1" x14ac:dyDescent="0.2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4.1" x14ac:dyDescent="0.2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4.1" x14ac:dyDescent="0.2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4.1" x14ac:dyDescent="0.2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4.1" x14ac:dyDescent="0.2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4.1" x14ac:dyDescent="0.2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4.1" x14ac:dyDescent="0.2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4.1" x14ac:dyDescent="0.2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4.1" x14ac:dyDescent="0.2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4.1" x14ac:dyDescent="0.2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4.1" x14ac:dyDescent="0.2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4.1" x14ac:dyDescent="0.2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4.1" x14ac:dyDescent="0.2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4.1" x14ac:dyDescent="0.2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4.1" x14ac:dyDescent="0.2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4.1" x14ac:dyDescent="0.2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4.1" x14ac:dyDescent="0.2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4.1" x14ac:dyDescent="0.2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4.1" x14ac:dyDescent="0.2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4.1" x14ac:dyDescent="0.2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4.1" x14ac:dyDescent="0.2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4.1" x14ac:dyDescent="0.2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4.1" x14ac:dyDescent="0.2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4.1" x14ac:dyDescent="0.2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4.1" x14ac:dyDescent="0.2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4.1" x14ac:dyDescent="0.2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4.1" x14ac:dyDescent="0.2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4.1" x14ac:dyDescent="0.2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4.1" x14ac:dyDescent="0.2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4.1" x14ac:dyDescent="0.2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4.1" x14ac:dyDescent="0.2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4.1" x14ac:dyDescent="0.2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4.1" x14ac:dyDescent="0.2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4.1" x14ac:dyDescent="0.2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4.1" x14ac:dyDescent="0.2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4.1" x14ac:dyDescent="0.2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4.1" x14ac:dyDescent="0.2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4.1" x14ac:dyDescent="0.2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4.1" x14ac:dyDescent="0.2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4.1" x14ac:dyDescent="0.2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4.1" x14ac:dyDescent="0.2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4.1" x14ac:dyDescent="0.2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4.1" x14ac:dyDescent="0.2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4.1" x14ac:dyDescent="0.2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4.1" x14ac:dyDescent="0.2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4.1" x14ac:dyDescent="0.2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4.1" x14ac:dyDescent="0.2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4.1" x14ac:dyDescent="0.2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4.1" x14ac:dyDescent="0.2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4.1" x14ac:dyDescent="0.2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4.1" x14ac:dyDescent="0.2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4.1" x14ac:dyDescent="0.2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4.1" x14ac:dyDescent="0.2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4.1" x14ac:dyDescent="0.2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4.1" x14ac:dyDescent="0.2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4.1" x14ac:dyDescent="0.2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4.1" x14ac:dyDescent="0.2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4.1" x14ac:dyDescent="0.2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4.1" x14ac:dyDescent="0.2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4.1" x14ac:dyDescent="0.2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4.1" x14ac:dyDescent="0.2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4.1" x14ac:dyDescent="0.2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4.1" x14ac:dyDescent="0.2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4.1" x14ac:dyDescent="0.2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4.1" x14ac:dyDescent="0.2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4.1" x14ac:dyDescent="0.2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4.1" x14ac:dyDescent="0.2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4.1" x14ac:dyDescent="0.2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4.1" x14ac:dyDescent="0.2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4.1" x14ac:dyDescent="0.2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4.1" x14ac:dyDescent="0.2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4.1" x14ac:dyDescent="0.2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4.1" x14ac:dyDescent="0.2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4.1" x14ac:dyDescent="0.2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4.1" x14ac:dyDescent="0.2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4.1" x14ac:dyDescent="0.2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4.1" x14ac:dyDescent="0.2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4.1" x14ac:dyDescent="0.2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4.1" x14ac:dyDescent="0.2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4.1" x14ac:dyDescent="0.2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4.1" x14ac:dyDescent="0.2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4.1" x14ac:dyDescent="0.2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4.1" x14ac:dyDescent="0.2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4.1" x14ac:dyDescent="0.2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4.1" x14ac:dyDescent="0.2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4.1" x14ac:dyDescent="0.2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4.1" x14ac:dyDescent="0.2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4.1" x14ac:dyDescent="0.2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4.1" x14ac:dyDescent="0.2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4.1" x14ac:dyDescent="0.2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4.1" x14ac:dyDescent="0.2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4.1" x14ac:dyDescent="0.2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4.1" x14ac:dyDescent="0.2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4.1" x14ac:dyDescent="0.2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4.1" x14ac:dyDescent="0.2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4.1" x14ac:dyDescent="0.2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4.1" x14ac:dyDescent="0.2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4.1" x14ac:dyDescent="0.2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4.1" x14ac:dyDescent="0.2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4.1" x14ac:dyDescent="0.2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4.1" x14ac:dyDescent="0.2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4.1" x14ac:dyDescent="0.2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4.1" x14ac:dyDescent="0.2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4.1" x14ac:dyDescent="0.2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4.1" x14ac:dyDescent="0.2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4.1" x14ac:dyDescent="0.2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4.1" x14ac:dyDescent="0.2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4.1" x14ac:dyDescent="0.2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4.1" x14ac:dyDescent="0.2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4.1" x14ac:dyDescent="0.2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4.1" x14ac:dyDescent="0.2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4.1" x14ac:dyDescent="0.2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4.1" x14ac:dyDescent="0.2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4.1" x14ac:dyDescent="0.2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4.1" x14ac:dyDescent="0.2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4.1" x14ac:dyDescent="0.2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4.1" x14ac:dyDescent="0.2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4.1" x14ac:dyDescent="0.2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4.1" x14ac:dyDescent="0.2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4.1" x14ac:dyDescent="0.2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4.1" x14ac:dyDescent="0.2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4.1" x14ac:dyDescent="0.2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4.1" x14ac:dyDescent="0.2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4.1" x14ac:dyDescent="0.2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4.1" x14ac:dyDescent="0.2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4.1" x14ac:dyDescent="0.2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4.1" x14ac:dyDescent="0.2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4.1" x14ac:dyDescent="0.2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4.1" x14ac:dyDescent="0.2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4.1" x14ac:dyDescent="0.2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4.1" x14ac:dyDescent="0.2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4.1" x14ac:dyDescent="0.2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4.1" x14ac:dyDescent="0.2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4.1" x14ac:dyDescent="0.2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4.1" x14ac:dyDescent="0.2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4.1" x14ac:dyDescent="0.2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4.1" x14ac:dyDescent="0.2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4.1" x14ac:dyDescent="0.2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4.1" x14ac:dyDescent="0.2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4.1" x14ac:dyDescent="0.2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4.1" x14ac:dyDescent="0.2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4.1" x14ac:dyDescent="0.2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4.1" x14ac:dyDescent="0.2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4.1" x14ac:dyDescent="0.2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4.1" x14ac:dyDescent="0.2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4.1" x14ac:dyDescent="0.2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4.1" x14ac:dyDescent="0.2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4.1" x14ac:dyDescent="0.2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4.1" x14ac:dyDescent="0.2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4.1" x14ac:dyDescent="0.2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4.1" x14ac:dyDescent="0.2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4.1" x14ac:dyDescent="0.2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4.1" x14ac:dyDescent="0.2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4.1" x14ac:dyDescent="0.2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4.1" x14ac:dyDescent="0.2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4.1" x14ac:dyDescent="0.2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4.1" x14ac:dyDescent="0.2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4.1" x14ac:dyDescent="0.2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4.1" x14ac:dyDescent="0.2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4.1" x14ac:dyDescent="0.2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4.1" x14ac:dyDescent="0.2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4.1" x14ac:dyDescent="0.2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4.1" x14ac:dyDescent="0.2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4.1" x14ac:dyDescent="0.2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4.1" x14ac:dyDescent="0.2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4.1" x14ac:dyDescent="0.2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4.1" x14ac:dyDescent="0.2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4.1" x14ac:dyDescent="0.2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4.1" x14ac:dyDescent="0.2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4.1" x14ac:dyDescent="0.2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4.1" x14ac:dyDescent="0.2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4.1" x14ac:dyDescent="0.2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4.1" x14ac:dyDescent="0.2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4.1" x14ac:dyDescent="0.2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4.1" x14ac:dyDescent="0.2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4.1" x14ac:dyDescent="0.2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4.1" x14ac:dyDescent="0.2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4.1" x14ac:dyDescent="0.2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4.1" x14ac:dyDescent="0.2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4.1" x14ac:dyDescent="0.2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4.1" x14ac:dyDescent="0.2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4.1" x14ac:dyDescent="0.2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4.1" x14ac:dyDescent="0.2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4.1" x14ac:dyDescent="0.2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4.1" x14ac:dyDescent="0.2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4.1" x14ac:dyDescent="0.2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4.1" x14ac:dyDescent="0.2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4.1" x14ac:dyDescent="0.2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4.1" x14ac:dyDescent="0.2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4.1" x14ac:dyDescent="0.2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4.1" x14ac:dyDescent="0.2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4.1" x14ac:dyDescent="0.2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4.1" x14ac:dyDescent="0.2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4.1" x14ac:dyDescent="0.2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4.1" x14ac:dyDescent="0.2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4.1" x14ac:dyDescent="0.2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4.1" x14ac:dyDescent="0.2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4.1" x14ac:dyDescent="0.2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4.1" x14ac:dyDescent="0.2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4.1" x14ac:dyDescent="0.2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4.1" x14ac:dyDescent="0.2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4.1" x14ac:dyDescent="0.2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4.1" x14ac:dyDescent="0.2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4.1" x14ac:dyDescent="0.2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4.1" x14ac:dyDescent="0.2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4.1" x14ac:dyDescent="0.2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4.1" x14ac:dyDescent="0.2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4.1" x14ac:dyDescent="0.2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4.1" x14ac:dyDescent="0.2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4.1" x14ac:dyDescent="0.2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4.1" x14ac:dyDescent="0.2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4.1" x14ac:dyDescent="0.2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4.1" x14ac:dyDescent="0.2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4.1" x14ac:dyDescent="0.2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4.1" x14ac:dyDescent="0.2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4.1" x14ac:dyDescent="0.2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4.1" x14ac:dyDescent="0.2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4.1" x14ac:dyDescent="0.2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4.1" x14ac:dyDescent="0.2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4.1" x14ac:dyDescent="0.2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4.1" x14ac:dyDescent="0.2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4.1" x14ac:dyDescent="0.2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4.1" x14ac:dyDescent="0.2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4.1" x14ac:dyDescent="0.2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4.1" x14ac:dyDescent="0.2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4.1" x14ac:dyDescent="0.2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4.1" x14ac:dyDescent="0.2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4.1" x14ac:dyDescent="0.2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4.1" x14ac:dyDescent="0.2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4.1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4.1" x14ac:dyDescent="0.2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4.1" x14ac:dyDescent="0.2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4.1" x14ac:dyDescent="0.2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4.1" x14ac:dyDescent="0.2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4.1" x14ac:dyDescent="0.2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4.1" x14ac:dyDescent="0.2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4.1" x14ac:dyDescent="0.2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4.1" x14ac:dyDescent="0.2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4.1" x14ac:dyDescent="0.2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4.1" x14ac:dyDescent="0.2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4.1" x14ac:dyDescent="0.2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4.1" x14ac:dyDescent="0.2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4.1" x14ac:dyDescent="0.2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4.1" x14ac:dyDescent="0.2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4.1" x14ac:dyDescent="0.2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4.1" x14ac:dyDescent="0.2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4.1" x14ac:dyDescent="0.2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.95" x14ac:dyDescent="0.2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4.1" x14ac:dyDescent="0.2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4.1" x14ac:dyDescent="0.2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4.1" x14ac:dyDescent="0.2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6.1" x14ac:dyDescent="0.2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4.1" x14ac:dyDescent="0.2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4.1" x14ac:dyDescent="0.2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4.1" x14ac:dyDescent="0.2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4.1" x14ac:dyDescent="0.2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4.1" x14ac:dyDescent="0.2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4.1" x14ac:dyDescent="0.2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4.1" x14ac:dyDescent="0.2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4.1" x14ac:dyDescent="0.2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4.1" x14ac:dyDescent="0.2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4.1" x14ac:dyDescent="0.2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4.1" x14ac:dyDescent="0.2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4.1" x14ac:dyDescent="0.2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4.1" x14ac:dyDescent="0.2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.95" x14ac:dyDescent="0.2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.95" x14ac:dyDescent="0.2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4.1" x14ac:dyDescent="0.2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4.1" x14ac:dyDescent="0.2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4.1" x14ac:dyDescent="0.2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4.1" x14ac:dyDescent="0.2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4.1" x14ac:dyDescent="0.2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4.1" x14ac:dyDescent="0.2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4.1" x14ac:dyDescent="0.2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4.1" x14ac:dyDescent="0.2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71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4.1" x14ac:dyDescent="0.2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4.1" x14ac:dyDescent="0.2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4.1" x14ac:dyDescent="0.2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4.1" x14ac:dyDescent="0.2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4.1" x14ac:dyDescent="0.2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4.1" x14ac:dyDescent="0.2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4.1" x14ac:dyDescent="0.2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4.1" x14ac:dyDescent="0.2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4.1" x14ac:dyDescent="0.2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4.1" x14ac:dyDescent="0.2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4.1" x14ac:dyDescent="0.2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4.1" x14ac:dyDescent="0.2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4.1" x14ac:dyDescent="0.2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.95" x14ac:dyDescent="0.2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4.1" x14ac:dyDescent="0.2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.95" x14ac:dyDescent="0.2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4.1" x14ac:dyDescent="0.2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4.1" x14ac:dyDescent="0.2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4.1" x14ac:dyDescent="0.2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.95" x14ac:dyDescent="0.2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4.1" x14ac:dyDescent="0.2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4.1" x14ac:dyDescent="0.2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4.1" x14ac:dyDescent="0.2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6.1" x14ac:dyDescent="0.2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.95" x14ac:dyDescent="0.2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4.1" x14ac:dyDescent="0.2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4.1" x14ac:dyDescent="0.2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4.1" x14ac:dyDescent="0.2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4.1" x14ac:dyDescent="0.2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4.1" x14ac:dyDescent="0.2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4.1" x14ac:dyDescent="0.2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4.1" x14ac:dyDescent="0.2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4.1" x14ac:dyDescent="0.2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4.1" x14ac:dyDescent="0.2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4.1" x14ac:dyDescent="0.2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4.1" x14ac:dyDescent="0.2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4.1" x14ac:dyDescent="0.2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4.1" x14ac:dyDescent="0.2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4.1" x14ac:dyDescent="0.2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4.1" x14ac:dyDescent="0.2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4.1" x14ac:dyDescent="0.2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4.1" x14ac:dyDescent="0.2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4.1" x14ac:dyDescent="0.2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4.1" x14ac:dyDescent="0.2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4.1" x14ac:dyDescent="0.2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4.1" x14ac:dyDescent="0.2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4.1" x14ac:dyDescent="0.2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4.1" x14ac:dyDescent="0.2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4.1" x14ac:dyDescent="0.2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4.1" x14ac:dyDescent="0.2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4.1" x14ac:dyDescent="0.2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4.1" x14ac:dyDescent="0.2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6.1" x14ac:dyDescent="0.2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4.1" x14ac:dyDescent="0.2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4.1" x14ac:dyDescent="0.2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4.1" x14ac:dyDescent="0.2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4.1" x14ac:dyDescent="0.2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4.1" x14ac:dyDescent="0.2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4.1" x14ac:dyDescent="0.2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4.1" x14ac:dyDescent="0.2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4.1" x14ac:dyDescent="0.2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4.1" x14ac:dyDescent="0.2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4.1" x14ac:dyDescent="0.2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4.1" x14ac:dyDescent="0.2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4.1" x14ac:dyDescent="0.2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4.1" x14ac:dyDescent="0.2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4.1" x14ac:dyDescent="0.2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4.1" x14ac:dyDescent="0.2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4.1" x14ac:dyDescent="0.2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4.1" x14ac:dyDescent="0.2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4.1" x14ac:dyDescent="0.2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4.1" x14ac:dyDescent="0.2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4.1" x14ac:dyDescent="0.2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4.1" x14ac:dyDescent="0.2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4.1" x14ac:dyDescent="0.2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4.1" x14ac:dyDescent="0.2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4.1" x14ac:dyDescent="0.2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4.1" x14ac:dyDescent="0.2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4.1" x14ac:dyDescent="0.2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4.1" x14ac:dyDescent="0.2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4.1" x14ac:dyDescent="0.2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4.1" x14ac:dyDescent="0.2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4.1" x14ac:dyDescent="0.2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4.1" x14ac:dyDescent="0.2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4.1" x14ac:dyDescent="0.2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4.1" x14ac:dyDescent="0.2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3" ht="14.1" x14ac:dyDescent="0.2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3" ht="14.1" x14ac:dyDescent="0.2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3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3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G372" s="42">
        <f>+B372/D372-1</f>
        <v>3.5800619758319385E-3</v>
      </c>
      <c r="J372">
        <v>17598.2</v>
      </c>
      <c r="K372">
        <v>17681.439999999999</v>
      </c>
      <c r="L372" s="25">
        <f t="shared" ref="L372" si="318">+K372/J372-1</f>
        <v>4.7300292075325157E-3</v>
      </c>
      <c r="M372">
        <f t="shared" ref="M372" si="319">WEEKDAY(A372,2)</f>
        <v>3</v>
      </c>
    </row>
    <row r="373" spans="1:13" ht="14.1" x14ac:dyDescent="0.25">
      <c r="A373" s="1">
        <v>42922</v>
      </c>
    </row>
    <row r="374" spans="1:13" ht="14.1" x14ac:dyDescent="0.25">
      <c r="A374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74"/>
  <sheetViews>
    <sheetView zoomScale="115" zoomScaleNormal="115" workbookViewId="0">
      <pane xSplit="1" ySplit="2" topLeftCell="B354" activePane="bottomRight" state="frozen"/>
      <selection pane="topRight" activeCell="B1" sqref="B1"/>
      <selection pane="bottomLeft" activeCell="A3" sqref="A3"/>
      <selection pane="bottomRight" activeCell="F371" sqref="F37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4.1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4.1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4.1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4.1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4.1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4.1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4.1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4.1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4.1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4.1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4.1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4.1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4.1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4.1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4.1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4.1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4.1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4.1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4.1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4.1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4.1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4.1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4.1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4.1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4.1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4.1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4.1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4.1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4.1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4.1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4.1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4.1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4.1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4.1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4.1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4.1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4.1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4.1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4.1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4.1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4.1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4.1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4.1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4.1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4.1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4.1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4.1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4.1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4.1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4.1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4.1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4.1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4.1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4.1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4.1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4.1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4.1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4.1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4.1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4.1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4.1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4.1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4.1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4.1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4.1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4.1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4.1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4.1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4.1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4.1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4.1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4.1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4.1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4.1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4.1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4.1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4.1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4.1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4.1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4.1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4.1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4.1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4.1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4.1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4.1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4.1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4.1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4.1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4.1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4.1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4.1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4.1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4.1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4.1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4.1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4.1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4.1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4.1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4.1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4.1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4.1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4.1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4.1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4.1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4.1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4.1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4.1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4.1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4.1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4.1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4.1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4.1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4.1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4.1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4.1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4.1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4.1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4.1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4.1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4.1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4.1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4.1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4.1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4.1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4.1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4.1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4.1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4.1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4.1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4.1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4.1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4.1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4.1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4.1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4.1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4.1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4.1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4.1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4.1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4.1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4.1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4.1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4.1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4.1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4.1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4.1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4.1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4.1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4.1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4.1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4.1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4.1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4.1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4.1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4.1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4.1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4.1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4.1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4.1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4.1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4.1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4.1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4.1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4.1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4.1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4.1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4.1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4.1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4.1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4.1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4.1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4.1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4.1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4.1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4.1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4.1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4.1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4.1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4.1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4.1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4.1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4.1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4.1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4.1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4.1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4.1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4.1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4.1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4.1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4.1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4.1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4.1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4.1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4.1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4.1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4.1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4.1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4.1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4.1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4.1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4.1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4.1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4.1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4.1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4.1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4.1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4.1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4.1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4.1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4.1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4.1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4.1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4.1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4.1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4.1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4.1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4.1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4.1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4.1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4.1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4.1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4.1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4.1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4.1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4.1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4.1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4.1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4.1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4.1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4.1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4.1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4.1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4.1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4.1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4.1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4.1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4.1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.95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4.1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4.1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4.1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4.1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4.1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4.1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4.1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4.1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4.1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4.1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4.1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4.1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4.1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4.1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4.1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4.1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4.1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4.1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4.1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.95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4.1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.95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4.1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.95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4.1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4.1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4.1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4.1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4.1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4.1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4.1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4.1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4.1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4.1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4.1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4.1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4.1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4.1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4.1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4.1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4.1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4.1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4.1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4.1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4.1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4.1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4.1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4.1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4.1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4.1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4.1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4.1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4.1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4.1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4.1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4.1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4.1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4.1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4.1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4.1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.95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4.1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4.1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4.1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4.1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4.1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4.1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4.1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4.1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4.1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4.1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4.1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4.1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4.1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4.1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4.1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4.1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9.95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4.1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4.1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4.1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4.1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4.1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4.1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4.1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4.1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4.1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4.1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4.1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4.1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4.1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ht="14.1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ht="14.1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ht="14.1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ht="14.1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ht="14.1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ht="14.1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ht="14.1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ht="14.1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ht="14.1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ht="14.1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ht="14.1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ht="14.1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ht="14.1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ht="14.1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ht="14.1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ht="14.1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ht="14.1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ht="14.1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ht="14.1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ht="14.1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ht="14.1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ht="14.1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ht="14.1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ht="14.1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ht="14.1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ht="14.1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ht="14.1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ht="14.1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ht="14.1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ht="14.1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ht="14.1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ht="14.1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3" ht="14.1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3" ht="14.1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3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3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3" ht="14.1" x14ac:dyDescent="0.25">
      <c r="A373" s="1">
        <v>42922</v>
      </c>
    </row>
    <row r="374" spans="1:13" ht="14.1" x14ac:dyDescent="0.25">
      <c r="A374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74"/>
  <sheetViews>
    <sheetView zoomScale="115" zoomScaleNormal="115" workbookViewId="0">
      <pane xSplit="1" ySplit="2" topLeftCell="B350" activePane="bottomRight" state="frozen"/>
      <selection pane="topRight" activeCell="B1" sqref="B1"/>
      <selection pane="bottomLeft" activeCell="A3" sqref="A3"/>
      <selection pane="bottomRight" activeCell="F370" sqref="F37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ht="14.1" x14ac:dyDescent="0.25">
      <c r="J1" t="s">
        <v>218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4.1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4.1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4.1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4.1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4.1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4.1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4.1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4.1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4.1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4.1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4.1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4.1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4.1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4.1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4.1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4.1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4.1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4.1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4.1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4.1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4.1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4.1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4.1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4.1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4.1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4.1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4.1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4.1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4.1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4.1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4.1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4.1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4.1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4.1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4.1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4.1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4.1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4.1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4.1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4.1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4.1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4.1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4.1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4.1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4.1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4.1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4.1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4.1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4.1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4.1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4.1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4.1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4.1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4.1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4.1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4.1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4.1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4.1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4.1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4.1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4.1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4.1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4.1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4.1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4.1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4.1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4.1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4.1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4.1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4.1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4.1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4.1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4.1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4.1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4.1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4.1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4.1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4.1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4.1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4.1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4.1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4.1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4.1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4.1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4.1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4.1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4.1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4.1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4.1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4.1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4.1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4.1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4.1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4.1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4.1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4.1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4.1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4.1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4.1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4.1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4.1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4.1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4.1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4.1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4.1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4.1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4.1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4.1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4.1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4.1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4.1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4.1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4.1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4.1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4.1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4.1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4.1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4.1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4.1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4.1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4.1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4.1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4.1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4.1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4.1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4.1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4.1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4.1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4.1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4.1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4.1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4.1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4.1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4.1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4.1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4.1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4.1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4.1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4.1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4.1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4.1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4.1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4.1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4.1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4.1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4.1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4.1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4.1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4.1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4.1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4.1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4.1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4.1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4.1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4.1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4.1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4.1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4.1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4.1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4.1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4.1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4.1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4.1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4.1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4.1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4.1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4.1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4.1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4.1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4.1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4.1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4.1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4.1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4.1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4.1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4.1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4.1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4.1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4.1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4.1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4.1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4.1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4.1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4.1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4.1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4.1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4.1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4.1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4.1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4.1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4.1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4.1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4.1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4.1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4.1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4.1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4.1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4.1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4.1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4.1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4.1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4.1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4.1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4.1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4.1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4.1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4.1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4.1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4.1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4.1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4.1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4.1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4.1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4.1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4.1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4.1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4.1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4.1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2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4.1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4.1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4.1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4.1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4.1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4.1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4.1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4.1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4.1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4.1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4.1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4.1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4.1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4.1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6.1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6.1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4.1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4.1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6.1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2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4.1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6.1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4.1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4.1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4.1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40.1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4.1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4.1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4.1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9.95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4.1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4.1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4.1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6.1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4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4.1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4.1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4.1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4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4.1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8.1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4.1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4.1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4.1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4.1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4.1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4.1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4.1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4.1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4.1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.95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4.1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4.1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.95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4.1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4.1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4.1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4.1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4.1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4.1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4.1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4.1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4.1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4.1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.95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4.1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2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4.1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4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.95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4.1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9.95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4.1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2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4.1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4.1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6.1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4.1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9.95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6.1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4.1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2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.95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4.1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4.1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71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4.1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4.1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4.1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6.1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.95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4.1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4.1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4.1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.95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2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4.1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4.1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8.1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4.1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4.1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4.1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6.1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4.1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4.1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2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4.1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4.1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4.1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4.1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4.1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4.1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4.1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4.1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4.1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4.1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4.1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4.1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4.1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4.1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4.1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4.1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4.1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4.1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4.1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4.1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4.1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.95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ht="14.1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ht="14.1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4.1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4.1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.95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ht="14.1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4.1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4.1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ht="14.1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4.1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4.1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4.1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3" ht="14.1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3" ht="14.1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3" ht="14.1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ref="D371" si="304">+F370*(1+L371)</f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5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6">+K371/J371-1</f>
        <v>-8.4534372208437958E-3</v>
      </c>
      <c r="M371">
        <f t="shared" ref="M371" si="307">WEEKDAY(A371,2)</f>
        <v>2</v>
      </c>
    </row>
    <row r="372" spans="1:13" ht="14.1" x14ac:dyDescent="0.25">
      <c r="A372" s="1">
        <v>42921</v>
      </c>
      <c r="B372">
        <v>27.16</v>
      </c>
      <c r="C372" s="25">
        <f t="shared" ref="C372" si="308">B372/B371-1</f>
        <v>4.0665434380775523E-3</v>
      </c>
      <c r="D372" s="26">
        <f t="shared" ref="D372" si="309">+F371*(1+L372)</f>
        <v>27.033220900058648</v>
      </c>
      <c r="E372" s="26">
        <f>D372*((1-VLOOKUP(A372,FX!A:M,13,0)))</f>
        <v>27.060597865104565</v>
      </c>
      <c r="G372" s="25">
        <f t="shared" ref="G372" si="310">+B372/D372-1</f>
        <v>4.68975193189336E-3</v>
      </c>
      <c r="H372" s="25">
        <f>(B372/(D372*(1-VLOOKUP(A372,FX!A:M,13,0))))-1</f>
        <v>3.6733162877977676E-3</v>
      </c>
      <c r="J372">
        <v>3619.9841000000001</v>
      </c>
      <c r="K372">
        <v>3659.6795000000002</v>
      </c>
      <c r="L372" s="25">
        <f t="shared" ref="L372" si="311">+K372/J372-1</f>
        <v>1.0965628274444583E-2</v>
      </c>
      <c r="M372">
        <f t="shared" ref="M372" si="312">WEEKDAY(A372,2)</f>
        <v>3</v>
      </c>
    </row>
    <row r="373" spans="1:13" ht="14.1" x14ac:dyDescent="0.25">
      <c r="A373" s="1">
        <v>42922</v>
      </c>
    </row>
    <row r="374" spans="1:13" ht="14.1" x14ac:dyDescent="0.25">
      <c r="A374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75"/>
  <sheetViews>
    <sheetView zoomScale="115" zoomScaleNormal="115" workbookViewId="0">
      <pane xSplit="1" ySplit="2" topLeftCell="D350" activePane="bottomRight" state="frozen"/>
      <selection pane="topRight" activeCell="B1" sqref="B1"/>
      <selection pane="bottomLeft" activeCell="A3" sqref="A3"/>
      <selection pane="bottomRight" activeCell="H371" sqref="H37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ht="14.1" x14ac:dyDescent="0.25">
      <c r="J1" t="s">
        <v>220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4.1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4.1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4.1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4.1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4.1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4.1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4.1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4.1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4.1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4.1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4.1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4.1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4.1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4.1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4.1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4.1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4.1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4.1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4.1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4.1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4.1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4.1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4.1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4.1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4.1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4.1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4.1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4.1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4.1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4.1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4.1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4.1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4.1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4.1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4.1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4.1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4.1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4.1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4.1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4.1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4.1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4.1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4.1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4.1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4.1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4.1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4.1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4.1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4.1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4.1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4.1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4.1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4.1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4.1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4.1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4.1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4.1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4.1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4.1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4.1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4.1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4.1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4.1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4.1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4.1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4.1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4.1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4.1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4.1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4.1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4.1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4.1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4.1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4.1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4.1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4.1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4.1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4.1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4.1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4.1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4.1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4.1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4.1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4.1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4.1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4.1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4.1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4.1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4.1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4.1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4.1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4.1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4.1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4.1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4.1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4.1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4.1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4.1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4.1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4.1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4.1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4.1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4.1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4.1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4.1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4.1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4.1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4.1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4.1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4.1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4.1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4.1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4.1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4.1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4.1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4.1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4.1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4.1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4.1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4.1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4.1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4.1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4.1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4.1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4.1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4.1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4.1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4.1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4.1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4.1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4.1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4.1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4.1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4.1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4.1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4.1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4.1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4.1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4.1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4.1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4.1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4.1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4.1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4.1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4.1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4.1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4.1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4.1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4.1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4.1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4.1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4.1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4.1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4.1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4.1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4.1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4.1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4.1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4.1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4.1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4.1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4.1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4.1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4.1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4.1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4.1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4.1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4.1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4.1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4.1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4.1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4.1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4.1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4.1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4.1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4.1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4.1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4.1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4.1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4.1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4.1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4.1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4.1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4.1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4.1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4.1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4.1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4.1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4.1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4.1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4.1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4.1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4.1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4.1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4.1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4.1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4.1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4.1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4.1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4.1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4.1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4.1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4.1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4.1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4.1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4.1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4.1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4.1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4.1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4.1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4.1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4.1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4.1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4.1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4.1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4.1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4.1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4.1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4.1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4.1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4.1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4.1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4.1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4.1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4.1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4.1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4.1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4.1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4.1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4.1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4.1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4.1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4.1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4.1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4.1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4.1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4.1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4.1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4.1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4.1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4.1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.95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4.1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4.1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4.1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4.1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4.1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4.1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4.1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4.1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4.1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4.1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4.1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4.1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4.1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4.1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4.1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4.1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4.1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.1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4.1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4.1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4.1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4.1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4.1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4.1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4.1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4.1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4.1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4.1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4.1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4.1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4.1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4.1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4.1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4.1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4.1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4.1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4.1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4.1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4.1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4.1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4.1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4.1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4.1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4.1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4.1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4.1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4.1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4.1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.95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4.1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4.1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4.1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4.1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4.1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.95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4.1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4.1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4.1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4.1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4.1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4.1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4.1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4.1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4.1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4.1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4.1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4.1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4.1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4.1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.95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4.1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4.1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4.1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4.1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4.1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4.1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4.1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4.1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4.1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4.1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4.1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4.1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4.1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4.1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4.1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4.1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4.1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4.1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4.1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4.1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4.1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4.1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4.1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4.1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4.1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4.1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4.1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4.1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4.1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4.1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4.1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4.1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4.1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4.1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4.1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4.1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4.1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4.1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4.1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4.1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4.1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72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4.1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4.1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4.1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4.1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4.1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4.1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4.1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4.1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403</v>
      </c>
    </row>
    <row r="373" spans="1:14" ht="14.1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v>33.21</v>
      </c>
      <c r="E373" s="26">
        <f>D373*(1-VLOOKUP(A373,FX!A:M,13,0))</f>
        <v>33.243632285717496</v>
      </c>
      <c r="G373" s="25">
        <f t="shared" ref="G373" si="316">+B373/D373-1</f>
        <v>0</v>
      </c>
      <c r="H373" s="25">
        <f>(B373/(D373*(1-VLOOKUP(A373,FX!A:M,13,0))))-1</f>
        <v>-1.0116910639739185E-3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4.1" x14ac:dyDescent="0.25">
      <c r="A374" s="1">
        <v>42922</v>
      </c>
    </row>
    <row r="375" spans="1:14" ht="14.1" x14ac:dyDescent="0.25">
      <c r="A375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4" sqref="A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100000000000001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100000000000001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100000000000001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100000000000001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100000000000001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100000000000001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100000000000001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100000000000001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100000000000001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100000000000001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100000000000001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100000000000001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100000000000001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100000000000001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100000000000001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100000000000001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100000000000001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100000000000001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100000000000001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100000000000001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100000000000001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100000000000001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100000000000001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100000000000001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100000000000001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100000000000001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2017-07-05T22:20:13Z</dcterms:modified>
</cp:coreProperties>
</file>