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57" i="20" l="1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H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H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H443" i="5"/>
  <c r="B356" i="20"/>
  <c r="B357" i="20"/>
  <c r="B358" i="20"/>
  <c r="B359" i="20"/>
  <c r="B360" i="20"/>
  <c r="B311" i="25"/>
  <c r="B310" i="25"/>
  <c r="B309" i="25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H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H441" i="5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H440" i="5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H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H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H437" i="5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H436" i="5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H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H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<sst xmlns="http://schemas.openxmlformats.org/spreadsheetml/2006/main" count="650" uniqueCount="554">
  <si>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</si>
  <si>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</si>
  <si>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</si>
  <si>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</si>
  <si>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</si>
  <si>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</si>
  <si>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</si>
  <si>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</si>
  <si>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</si>
  <si>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</si>
  <si>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</si>
  <si>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</si>
  <si>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</si>
  <si>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</si>
  <si>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</si>
  <si>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</si>
  <si>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</si>
  <si>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</si>
  <si>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</si>
  <si>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</si>
  <si>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</si>
  <si>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</si>
  <si>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</si>
  <si>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</si>
  <si>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</si>
  <si>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</si>
  <si>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</si>
  <si>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</si>
  <si>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</si>
  <si>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</si>
  <si>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</si>
  <si>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</si>
  <si>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</si>
  <si>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</si>
  <si>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</si>
  <si>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</si>
  <si>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</si>
  <si>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</si>
  <si>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</si>
  <si>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</si>
  <si>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</si>
  <si>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</si>
  <si>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</si>
  <si>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</si>
  <si>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</si>
  <si>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</si>
  <si>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</si>
  <si>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</si>
  <si>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</si>
  <si>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</si>
  <si>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</si>
  <si>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</si>
  <si>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</si>
  <si>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</si>
  <si>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</si>
  <si>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</si>
  <si>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</si>
  <si>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</si>
  <si>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</si>
  <si>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</si>
  <si>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</si>
  <si>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</si>
  <si>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</si>
  <si>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</si>
  <si>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</si>
  <si>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</si>
  <si>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</si>
  <si>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</si>
  <si>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</si>
  <si>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</si>
  <si>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</si>
  <si>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</si>
  <si>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</si>
  <si>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</si>
  <si>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</si>
  <si>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</si>
  <si>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</si>
  <si>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</si>
  <si>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</si>
  <si>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</si>
  <si>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</si>
  <si>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</si>
  <si>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</si>
  <si>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</si>
  <si>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</si>
  <si>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</si>
  <si>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</si>
  <si>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</si>
  <si>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</si>
  <si>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</si>
  <si>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</si>
  <si>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</si>
  <si>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</si>
  <si>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</si>
  <si>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</si>
  <si>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</si>
  <si>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</si>
  <si>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</si>
  <si>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</si>
  <si>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</si>
  <si>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</si>
  <si>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</si>
  <si>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</si>
  <si>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</si>
  <si>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</si>
  <si>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</si>
  <si>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</si>
  <si>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</si>
  <si>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</si>
  <si>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</si>
  <si>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</si>
  <si>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</si>
  <si>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</si>
  <si>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</si>
  <si>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</si>
  <si>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</si>
  <si>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</si>
  <si>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</si>
  <si>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</si>
  <si>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</si>
  <si>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</si>
  <si>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</si>
  <si>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</si>
  <si>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</si>
  <si>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</si>
  <si>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</si>
  <si>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</si>
  <si>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</si>
  <si>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</si>
  <si>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</si>
  <si>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</si>
  <si>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</si>
  <si>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</si>
  <si>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</si>
  <si>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</si>
  <si>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</si>
  <si>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</si>
  <si>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</si>
  <si>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</si>
  <si>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</si>
  <si>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</si>
  <si>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</si>
  <si>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</si>
  <si>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</si>
  <si>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</si>
  <si>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</si>
  <si>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</si>
  <si>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</si>
  <si>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</si>
  <si>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</si>
  <si>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</si>
  <si>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</si>
  <si>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</si>
  <si>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</si>
  <si>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</si>
  <si>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</si>
  <si>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</si>
  <si>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</si>
  <si>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</si>
  <si>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</si>
  <si>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</si>
  <si>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</si>
  <si>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</si>
  <si>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</si>
  <si>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</si>
  <si>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</si>
  <si>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</si>
  <si>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</si>
  <si>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</si>
  <si>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</si>
  <si>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</si>
  <si>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</si>
  <si>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</si>
  <si>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</si>
  <si>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</si>
  <si>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</si>
  <si>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</si>
  <si>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</si>
  <si>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</si>
  <si>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</si>
  <si>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</si>
  <si>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</si>
  <si>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</si>
  <si>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</si>
  <si>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</si>
  <si>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</si>
  <si>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</si>
  <si>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</si>
  <si>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</si>
  <si>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</si>
  <si>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</si>
  <si>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</si>
  <si>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</si>
  <si>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</si>
  <si>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</si>
  <si>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</si>
  <si>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</si>
  <si>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</si>
  <si>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</si>
  <si>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</si>
  <si>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</si>
  <si>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</si>
  <si>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</si>
  <si>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</si>
  <si>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</si>
  <si>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</si>
  <si>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</si>
  <si>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</si>
  <si>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</si>
  <si>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</si>
  <si>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</si>
  <si>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</si>
  <si>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</si>
  <si>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</si>
  <si>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</si>
  <si>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</si>
  <si>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</si>
  <si>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</si>
  <si>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</si>
  <si>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</si>
  <si>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</si>
  <si>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</si>
  <si>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</si>
  <si>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</si>
  <si>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</si>
  <si>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</si>
  <si>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</si>
  <si>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</si>
  <si>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</si>
  <si>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</si>
  <si>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</si>
  <si>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</si>
  <si>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</si>
  <si>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</si>
  <si>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</si>
  <si>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</si>
  <si>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</si>
  <si>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</si>
  <si>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</si>
  <si>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</si>
  <si>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</si>
  <si>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</si>
  <si>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</si>
  <si>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</si>
  <si>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</si>
  <si>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</si>
  <si>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</si>
  <si>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</si>
  <si>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</si>
  <si>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</si>
  <si>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</si>
  <si>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</si>
  <si>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</si>
  <si>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</si>
  <si>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</si>
  <si>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</si>
  <si>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</si>
  <si>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</si>
  <si>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</si>
  <si>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</si>
  <si>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</si>
  <si>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</si>
  <si>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</si>
  <si>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</si>
  <si>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</si>
  <si>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</si>
  <si>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</si>
  <si>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</si>
  <si>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</si>
  <si>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</si>
  <si>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</si>
  <si>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</si>
  <si>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</si>
  <si>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</si>
  <si>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</si>
  <si>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</si>
  <si>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</si>
  <si>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</si>
  <si>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</si>
  <si>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</si>
  <si>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</si>
  <si>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</si>
  <si>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</si>
  <si>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</si>
  <si>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</si>
  <si>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</si>
  <si>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</si>
  <si>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</si>
  <si>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</si>
  <si>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</si>
  <si>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</si>
  <si>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</si>
  <si>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</si>
  <si>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</si>
  <si>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</si>
  <si>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</si>
  <si>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</si>
  <si>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</si>
  <si>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</si>
  <si>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</si>
  <si>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</si>
  <si>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</si>
  <si>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</si>
  <si>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</si>
  <si>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</si>
  <si>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</si>
  <si>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</si>
  <si>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</si>
  <si>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</si>
  <si>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</si>
  <si>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</si>
  <si>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</si>
  <si>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</si>
  <si>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</si>
  <si>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</si>
  <si>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</si>
  <si>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</si>
  <si>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</si>
  <si>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</si>
  <si>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</si>
  <si>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</si>
  <si>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</si>
  <si>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</si>
  <si>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</si>
  <si>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</si>
  <si>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</si>
  <si>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</si>
  <si>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</si>
  <si>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</si>
  <si>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</si>
  <si>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</si>
  <si>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</si>
  <si>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</si>
  <si>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</si>
  <si>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</si>
  <si>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</si>
  <si>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</si>
  <si>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</si>
  <si>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</si>
  <si>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</si>
  <si>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</si>
  <si>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</si>
  <si>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</si>
  <si>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</si>
  <si>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</si>
  <si>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</si>
  <si>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</si>
  <si>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</si>
  <si>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</si>
  <si>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</si>
  <si>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</si>
  <si>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</si>
  <si>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</si>
  <si>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</si>
  <si>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</si>
  <si>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</si>
  <si>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</si>
  <si>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</si>
  <si>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</si>
  <si>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</si>
  <si>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</si>
  <si>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</si>
  <si>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</si>
  <si>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</si>
  <si>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</si>
  <si>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</si>
  <si>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</si>
  <si>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</si>
  <si>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</si>
  <si>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</si>
  <si>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</si>
  <si>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</si>
  <si>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</si>
  <si>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</si>
  <si>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</si>
  <si>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</si>
  <si>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</si>
  <si>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</si>
  <si>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</si>
  <si>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</si>
  <si>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</si>
  <si>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</si>
  <si>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</si>
  <si>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</si>
  <si>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</si>
  <si>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</si>
  <si>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</si>
  <si>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</si>
  <si>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</si>
  <si>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</si>
  <si>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</si>
  <si>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</si>
  <si>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</si>
  <si>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</si>
  <si>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</si>
  <si>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</si>
  <si>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</si>
  <si>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</si>
  <si>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</si>
  <si>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</si>
  <si>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</si>
  <si>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</si>
  <si>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</si>
  <si>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</si>
  <si>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</si>
  <si>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</si>
  <si>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</si>
  <si>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</si>
  <si>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</si>
  <si>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</si>
  <si>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</si>
  <si>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</si>
  <si>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</si>
  <si>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</si>
  <si>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</si>
  <si>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</si>
  <si>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</si>
  <si>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</si>
  <si>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</si>
  <si>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</si>
  <si>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</si>
  <si>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</si>
  <si>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</si>
  <si>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</si>
  <si>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</si>
  <si>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</si>
  <si>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</si>
  <si>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</si>
  <si>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</si>
  <si>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</si>
  <si>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</si>
  <si>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</si>
  <si>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</si>
  <si>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</si>
  <si>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</si>
  <si>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</si>
  <si>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</si>
  <si>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</si>
  <si>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</si>
  <si>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</si>
  <si>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</si>
  <si>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</si>
  <si>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</si>
  <si>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</si>
  <si>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</si>
  <si>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</si>
  <si>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</si>
  <si>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</si>
  <si>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</si>
  <si>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</si>
  <si>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</si>
  <si>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</si>
  <si>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</si>
  <si>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</si>
  <si>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</si>
  <si>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</si>
  <si>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</si>
  <si>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</si>
  <si>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</si>
  <si>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</si>
  <si>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</si>
  <si>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</si>
  <si>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</si>
  <si>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</si>
  <si>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</si>
  <si>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</si>
  <si>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</si>
  <si>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</si>
  <si>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</si>
  <si>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</si>
  <si>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</si>
  <si>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</si>
  <si>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</si>
  <si>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</si>
  <si>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</si>
  <si>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</si>
  <si>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</si>
  <si>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</si>
  <si>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</si>
  <si>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</si>
  <si>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</si>
  <si>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</si>
  <si>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</si>
  <si>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</si>
  <si>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</si>
  <si>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</si>
  <si>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</si>
  <si>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</si>
  <si>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</si>
  <si>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</si>
  <si>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</si>
  <si>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</si>
  <si>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</si>
  <si>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</si>
  <si>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</si>
  <si>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</si>
  <si>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</si>
  <si>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</si>
  <si>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</si>
  <si>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</si>
  <si>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</si>
  <si>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</si>
  <si>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</si>
  <si>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</si>
  <si>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</si>
  <si>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</si>
  <si>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</si>
  <si>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</si>
  <si>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</si>
  <si>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</si>
  <si>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</si>
  <si>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</si>
  <si>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</si>
  <si>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sh000016</t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</si>
  <si>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</si>
  <si>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</si>
  <si>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</si>
  <si>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</si>
  <si>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</si>
  <si>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</si>
  <si>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</si>
  <si>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</si>
  <si>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</si>
  <si>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</si>
  <si>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</si>
  <si>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</si>
  <si>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</si>
  <si>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</si>
  <si>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</si>
  <si>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</si>
  <si>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</si>
  <si>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</si>
  <si>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</si>
  <si>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</si>
  <si>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</si>
  <si>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</si>
  <si>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</si>
  <si>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</si>
  <si>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</si>
  <si>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</si>
  <si>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</si>
  <si>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</si>
  <si>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</si>
  <si>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</si>
  <si>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</si>
  <si>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decent rebound of hk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</si>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</sst>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abSelected="1" zoomScale="115" zoomScaleNormal="115" workbookViewId="0">
      <selection activeCell="F13" sqref="F13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D12</f>
        <v>43032</v>
      </c>
    </row>
    <row r="2" spans="1:14" x14ac:dyDescent="0.15">
      <c r="A2" t="s">
        <v>378</v>
      </c>
      <c r="B2" s="39">
        <v>6.6323699999999999</v>
      </c>
      <c r="C2" s="1">
        <v>43032</v>
      </c>
      <c r="D2" s="41">
        <v>13</v>
      </c>
    </row>
    <row r="3" spans="1:14" x14ac:dyDescent="0.15">
      <c r="A3" t="s">
        <v>379</v>
      </c>
      <c r="B3" s="39">
        <v>6.6319650000000001</v>
      </c>
      <c r="C3" s="1">
        <v>43032</v>
      </c>
      <c r="D3" s="41">
        <v>16</v>
      </c>
      <c r="J3" s="91"/>
      <c r="K3" s="92"/>
      <c r="L3" s="93"/>
    </row>
    <row r="4" spans="1:14" x14ac:dyDescent="0.15">
      <c r="A4" t="s">
        <v>380</v>
      </c>
      <c r="B4" s="39">
        <v>6.6426850000000002</v>
      </c>
      <c r="C4" s="1">
        <v>43033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3959.4</v>
      </c>
      <c r="C5" s="41">
        <v>3930.8</v>
      </c>
      <c r="D5" s="25">
        <v>7.3000000000000001E-3</v>
      </c>
      <c r="J5" s="71"/>
      <c r="K5" s="72"/>
      <c r="L5" s="73"/>
      <c r="M5" s="74"/>
    </row>
    <row r="6" spans="1:14" x14ac:dyDescent="0.15">
      <c r="A6" t="s">
        <v>349</v>
      </c>
      <c r="B6" s="39">
        <v>3388.25</v>
      </c>
      <c r="C6" s="41">
        <v>3380.7</v>
      </c>
      <c r="D6" s="25">
        <v>2.2000000000000001E-3</v>
      </c>
      <c r="J6" s="75"/>
      <c r="K6" s="76"/>
      <c r="L6" s="77"/>
      <c r="M6" s="78"/>
    </row>
    <row r="7" spans="1:14" x14ac:dyDescent="0.15">
      <c r="A7" t="s">
        <v>350</v>
      </c>
      <c r="B7">
        <v>1901.69</v>
      </c>
      <c r="C7" s="39">
        <v>1898.76</v>
      </c>
      <c r="D7" s="25">
        <v>1.5E-3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11339.13</v>
      </c>
      <c r="C8" s="39">
        <v>11306.31</v>
      </c>
      <c r="D8" s="25">
        <v>2.8999999999999998E-3</v>
      </c>
      <c r="J8" s="83"/>
      <c r="K8" s="84"/>
      <c r="L8" s="85"/>
      <c r="M8" s="86"/>
    </row>
    <row r="9" spans="1:14" x14ac:dyDescent="0.15">
      <c r="A9" t="s">
        <v>352</v>
      </c>
      <c r="B9">
        <v>6603</v>
      </c>
      <c r="C9" s="39">
        <v>6612.76</v>
      </c>
      <c r="D9" s="25">
        <v>-1.5E-3</v>
      </c>
      <c r="J9" s="87"/>
      <c r="K9" s="88"/>
      <c r="L9" s="89"/>
      <c r="M9" s="90"/>
    </row>
    <row r="10" spans="1:14" x14ac:dyDescent="0.15">
      <c r="A10" t="s">
        <v>513</v>
      </c>
      <c r="B10">
        <v>2753.65</v>
      </c>
      <c r="C10" s="39">
        <v>2734.37</v>
      </c>
      <c r="D10" s="101">
        <v>7.1000000000000004E-3</v>
      </c>
    </row>
    <row r="11" spans="1:14" x14ac:dyDescent="0.15">
      <c r="A11" t="s">
        <v>353</v>
      </c>
      <c r="B11">
        <v>14.14</v>
      </c>
      <c r="C11" s="39">
        <v>14.375999999999999</v>
      </c>
      <c r="D11" s="1">
        <v>43032</v>
      </c>
    </row>
    <row r="12" spans="1:14" x14ac:dyDescent="0.15">
      <c r="A12" t="s">
        <v>354</v>
      </c>
      <c r="B12">
        <v>14.64</v>
      </c>
      <c r="C12" s="39">
        <v>14.725199999999999</v>
      </c>
      <c r="D12" s="1">
        <v>43032</v>
      </c>
      <c r="J12" s="53"/>
      <c r="K12" s="56"/>
      <c r="L12" s="59"/>
      <c r="M12" s="62"/>
      <c r="N12" s="65"/>
    </row>
    <row r="13" spans="1:14" x14ac:dyDescent="0.15">
      <c r="A13" t="s">
        <v>355</v>
      </c>
      <c r="B13">
        <v>8.1999999999999993</v>
      </c>
      <c r="C13" s="39">
        <v>8.2409999999999997</v>
      </c>
      <c r="D13" s="1">
        <v>43032</v>
      </c>
      <c r="J13" s="54"/>
      <c r="K13" s="57"/>
      <c r="L13" s="60"/>
      <c r="M13" s="63"/>
      <c r="N13" s="66"/>
    </row>
    <row r="14" spans="1:14" x14ac:dyDescent="0.15">
      <c r="A14" t="s">
        <v>356</v>
      </c>
      <c r="B14">
        <v>47.5</v>
      </c>
      <c r="C14" s="39">
        <v>47.726999999999997</v>
      </c>
      <c r="D14" s="1">
        <v>43032</v>
      </c>
      <c r="J14" s="55"/>
      <c r="K14" s="58"/>
      <c r="L14" s="61"/>
      <c r="M14" s="64"/>
      <c r="N14" s="67"/>
    </row>
    <row r="15" spans="1:14" x14ac:dyDescent="0.15">
      <c r="A15" t="s">
        <v>357</v>
      </c>
      <c r="B15">
        <v>45.63</v>
      </c>
      <c r="C15">
        <v>45.77</v>
      </c>
      <c r="D15" s="1">
        <v>43031</v>
      </c>
    </row>
    <row r="16" spans="1:14" x14ac:dyDescent="0.15">
      <c r="A16" t="s">
        <v>358</v>
      </c>
      <c r="B16">
        <v>35.82</v>
      </c>
      <c r="C16">
        <v>35.410299999999999</v>
      </c>
      <c r="D16" s="1">
        <v>43031</v>
      </c>
    </row>
    <row r="17" spans="1:16" x14ac:dyDescent="0.15">
      <c r="A17" t="s">
        <v>359</v>
      </c>
      <c r="B17">
        <v>30.26</v>
      </c>
      <c r="C17" s="39">
        <v>29.9726</v>
      </c>
      <c r="D17" s="1">
        <v>43031</v>
      </c>
    </row>
    <row r="18" spans="1:16" x14ac:dyDescent="0.15">
      <c r="A18" t="s">
        <v>360</v>
      </c>
      <c r="B18">
        <v>36.36</v>
      </c>
      <c r="C18" s="39">
        <v>36.310899999999997</v>
      </c>
      <c r="D18" s="1">
        <v>43031</v>
      </c>
    </row>
    <row r="19" spans="1:16" x14ac:dyDescent="0.15">
      <c r="A19" t="s">
        <v>361</v>
      </c>
      <c r="B19">
        <v>12469.23</v>
      </c>
      <c r="C19" s="1"/>
      <c r="D19" s="94"/>
    </row>
    <row r="20" spans="1:16" s="97" customFormat="1" x14ac:dyDescent="0.15">
      <c r="A20" s="100" t="s">
        <v>362</v>
      </c>
      <c r="B20" s="100">
        <v>20080.400000000001</v>
      </c>
      <c r="C20" s="98"/>
      <c r="D20" s="99"/>
    </row>
    <row r="21" spans="1:16" s="97" customFormat="1" x14ac:dyDescent="0.15">
      <c r="A21" s="97" t="s">
        <v>388</v>
      </c>
      <c r="B21" s="97">
        <v>6.6267999999999896</v>
      </c>
      <c r="C21" s="98">
        <v>43032</v>
      </c>
      <c r="D21" s="41">
        <v>0.63070601851851849</v>
      </c>
    </row>
    <row r="22" spans="1:16" x14ac:dyDescent="0.15">
      <c r="A22" t="s">
        <v>363</v>
      </c>
      <c r="B22">
        <v>931</v>
      </c>
      <c r="C22" s="41">
        <v>935</v>
      </c>
      <c r="D22" s="41">
        <v>940</v>
      </c>
      <c r="E22" t="s">
        <v>528</v>
      </c>
      <c r="F22" t="s">
        <v>529</v>
      </c>
      <c r="G22" t="s">
        <v>530</v>
      </c>
      <c r="H22" t="s">
        <v>531</v>
      </c>
      <c r="I22" t="s">
        <v>532</v>
      </c>
      <c r="J22" t="s">
        <v>533</v>
      </c>
      <c r="K22" t="s">
        <v>534</v>
      </c>
      <c r="L22" t="s">
        <v>535</v>
      </c>
      <c r="M22" t="s">
        <v>536</v>
      </c>
      <c r="N22" t="s">
        <v>537</v>
      </c>
      <c r="O22" t="s">
        <v>538</v>
      </c>
      <c r="P22" t="s">
        <v>539</v>
      </c>
    </row>
    <row r="23" spans="1:16" x14ac:dyDescent="0.15">
      <c r="A23">
        <v>3376.59</v>
      </c>
      <c r="B23">
        <v>3374.82</v>
      </c>
      <c r="C23" s="98">
        <v>3378.06</v>
      </c>
      <c r="D23" s="41">
        <v>3380.09</v>
      </c>
      <c r="E23">
        <v>3383.7</v>
      </c>
      <c r="F23">
        <v>3387.22</v>
      </c>
      <c r="G23">
        <v>3374.19</v>
      </c>
      <c r="H23">
        <v>1026</v>
      </c>
      <c r="I23">
        <v>932</v>
      </c>
      <c r="J23">
        <v>3382.65</v>
      </c>
      <c r="K23">
        <v>3381.78</v>
      </c>
      <c r="L23">
        <v>3388.24</v>
      </c>
      <c r="M23">
        <v>3388.64</v>
      </c>
      <c r="N23">
        <v>3379.32</v>
      </c>
      <c r="O23">
        <v>1459</v>
      </c>
      <c r="P23">
        <v>1339</v>
      </c>
    </row>
    <row r="24" spans="1:16" x14ac:dyDescent="0.15">
      <c r="D24" s="101"/>
    </row>
    <row r="25" spans="1:16" x14ac:dyDescent="0.15">
      <c r="A25" s="39"/>
      <c r="B25" s="39"/>
      <c r="C25" s="39"/>
      <c r="D25" s="101"/>
    </row>
    <row r="26" spans="1:16" x14ac:dyDescent="0.15">
      <c r="C26" s="39"/>
      <c r="D26" s="101"/>
    </row>
    <row r="27" spans="1:16" x14ac:dyDescent="0.15">
      <c r="D27" s="1"/>
    </row>
    <row r="28" spans="1:16" x14ac:dyDescent="0.15">
      <c r="D28" s="98"/>
    </row>
    <row r="29" spans="1:16" x14ac:dyDescent="0.15">
      <c r="D29" s="1"/>
    </row>
    <row r="30" spans="1:16" x14ac:dyDescent="0.15">
      <c r="C30" s="1"/>
      <c r="D30" s="98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8"/>
      <c r="D37" s="99"/>
    </row>
    <row r="38" spans="3:4" x14ac:dyDescent="0.15">
      <c r="C38" s="98"/>
      <c r="D38" s="99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60"/>
  <sheetViews>
    <sheetView zoomScale="115" zoomScaleNormal="115" workbookViewId="0">
      <pane xSplit="2" ySplit="6" topLeftCell="AO339" activePane="bottomRight" state="frozen"/>
      <selection pane="topRight" activeCell="C1" sqref="C1"/>
      <selection pane="bottomLeft" activeCell="A3" sqref="A3"/>
      <selection pane="bottomRight" activeCell="BD357" sqref="BD357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427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57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441</v>
      </c>
    </row>
    <row r="321" spans="1:62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x14ac:dyDescent="0.1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x14ac:dyDescent="0.1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x14ac:dyDescent="0.1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8">
        <v>42986</v>
      </c>
      <c r="B330" s="41">
        <f t="shared" ref="B330:B360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471</v>
      </c>
    </row>
    <row r="343" spans="1:62" x14ac:dyDescent="0.1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8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100">
        <f t="shared" si="195"/>
        <v>3363.2532149999997</v>
      </c>
      <c r="T346" s="100" t="str">
        <f t="shared" ref="T346" si="4746">IF(AVERAGE(N345)&lt;S345,"熊",IF(AVERAGE(N345)&gt;S345,"牛",""))</f>
        <v>熊</v>
      </c>
      <c r="U346" s="100">
        <f t="shared" ref="U346" si="4747">MAX(H346,O346)</f>
        <v>3410.1704</v>
      </c>
      <c r="V346" s="100">
        <f t="shared" ref="V346" si="4748">MIN(I346,P346)</f>
        <v>3367.4742999999999</v>
      </c>
      <c r="W346" s="40">
        <f t="shared" ref="W346" si="4749">LN(U346/V346)</f>
        <v>1.2599263222473124E-2</v>
      </c>
      <c r="X346" s="100">
        <f t="shared" ref="X346" si="4750">IF(U346=H346,J346,Q346)</f>
        <v>930</v>
      </c>
      <c r="Y346" s="100">
        <f t="shared" ref="Y346" si="4751">IF(V346=I346,K346,R346)</f>
        <v>1424</v>
      </c>
      <c r="Z346" s="101">
        <f t="shared" ref="Z346" si="4752">(U346-V346)/(C346)</f>
        <v>1.2545699755216069E-2</v>
      </c>
      <c r="AA346" s="101">
        <f t="shared" ref="AA346" si="4753">LN(C346/N345)</f>
        <v>1.608574543941664E-2</v>
      </c>
      <c r="AB346" s="101">
        <f t="shared" ref="AB346" si="4754">LN(N346/U346)</f>
        <v>-1.0404240796430646E-2</v>
      </c>
      <c r="AC346" s="101">
        <f t="shared" ref="AC346" si="4755">LN(N346/V346)</f>
        <v>2.1950224260423893E-3</v>
      </c>
      <c r="AD346" s="101">
        <f t="shared" ref="AD346" si="4756">LN(U346/C346)</f>
        <v>2.0326374261850993E-3</v>
      </c>
      <c r="AE346" s="101">
        <f t="shared" ref="AE346" si="4757">LN(V346/C346)</f>
        <v>-1.056662579628798E-2</v>
      </c>
      <c r="AF346" s="101">
        <f t="shared" ref="AF346" si="4758">LN(N346/C346)</f>
        <v>-8.3716033702455044E-3</v>
      </c>
      <c r="AG346" s="101">
        <f t="shared" ref="AG346" si="4759">LN(N346/N345)</f>
        <v>7.7141420691710771E-3</v>
      </c>
      <c r="AH346" s="101">
        <f t="shared" ref="AH346" si="4760">LN(D346/C346)</f>
        <v>-8.264057204444246E-4</v>
      </c>
      <c r="AI346" s="101">
        <f t="shared" ref="AI346" si="4761">LN(E346/C346)</f>
        <v>-2.3795305154928233E-3</v>
      </c>
      <c r="AJ346" s="101">
        <f t="shared" ref="AJ346" si="4762">LN(F346/C346)</f>
        <v>-3.8234216264492055E-3</v>
      </c>
      <c r="AK346" s="101">
        <f t="shared" ref="AK346" si="4763">+LN(G346/C346)</f>
        <v>-3.7484154121505608E-3</v>
      </c>
      <c r="AL346" s="101">
        <f t="shared" ref="AL346" si="4764">LN(H346/I346)</f>
        <v>7.8179212315383825E-3</v>
      </c>
      <c r="AM346" s="101">
        <f t="shared" ref="AM346" si="4765">LN(O346/P346)</f>
        <v>7.0122624872639384E-3</v>
      </c>
      <c r="AN346" s="101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101">
        <f t="shared" ref="AQ346" si="4769">LN(M346/L346)</f>
        <v>-1.117387234088403E-3</v>
      </c>
      <c r="AR346" s="101">
        <f t="shared" ref="AR346" si="4770">LN(N346/L346)</f>
        <v>-4.6231879580948968E-3</v>
      </c>
      <c r="AS346" s="101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101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101">
        <f t="shared" ref="AY346" si="4777">LN(G346/I346)</f>
        <v>2.0368683932025103E-3</v>
      </c>
      <c r="AZ346" s="101">
        <f t="shared" ref="AZ346" si="4778">LN(N346/P346)</f>
        <v>2.1950224260423893E-3</v>
      </c>
      <c r="BA346" s="101">
        <f t="shared" ref="BA346" si="4779">AV345</f>
        <v>0.5198795180722986</v>
      </c>
      <c r="BB346" s="101">
        <f t="shared" ref="BB346" si="4780">AR345</f>
        <v>1.7619066862154916E-4</v>
      </c>
      <c r="BC346" s="101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8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100">
        <f t="shared" si="195"/>
        <v>3363.0179199999998</v>
      </c>
      <c r="T347" s="100" t="str">
        <f t="shared" ref="T347" si="4783">IF(AVERAGE(N346)&lt;S346,"熊",IF(AVERAGE(N346)&gt;S346,"牛",""))</f>
        <v>牛</v>
      </c>
      <c r="U347" s="100">
        <f t="shared" ref="U347" si="4784">MAX(H347,O347)</f>
        <v>3383.8809000000001</v>
      </c>
      <c r="V347" s="100">
        <f t="shared" ref="V347" si="4785">MIN(I347,P347)</f>
        <v>3358.8422999999998</v>
      </c>
      <c r="W347" s="40">
        <f t="shared" ref="W347" si="4786">LN(U347/V347)</f>
        <v>7.4268850576920536E-3</v>
      </c>
      <c r="X347" s="100">
        <f t="shared" ref="X347" si="4787">IF(U347=H347,J347,Q347)</f>
        <v>941</v>
      </c>
      <c r="Y347" s="100">
        <f t="shared" ref="Y347" si="4788">IF(V347=I347,K347,R347)</f>
        <v>1046</v>
      </c>
      <c r="Z347" s="101">
        <f t="shared" ref="Z347" si="4789">(U347-V347)/(C347)</f>
        <v>7.4224850909095728E-3</v>
      </c>
      <c r="AA347" s="101">
        <f t="shared" ref="AA347" si="4790">LN(C347/N346)</f>
        <v>-4.5330481840810872E-4</v>
      </c>
      <c r="AB347" s="101">
        <f t="shared" ref="AB347" si="4791">LN(N347/U347)</f>
        <v>-1.0071783631845154E-4</v>
      </c>
      <c r="AC347" s="101">
        <f t="shared" ref="AC347" si="4792">LN(N347/V347)</f>
        <v>7.3261672213735867E-3</v>
      </c>
      <c r="AD347" s="101">
        <f t="shared" ref="AD347" si="4793">LN(U347/C347)</f>
        <v>3.1185309825751554E-3</v>
      </c>
      <c r="AE347" s="101">
        <f t="shared" ref="AE347" si="4794">LN(V347/C347)</f>
        <v>-4.3083540751167361E-3</v>
      </c>
      <c r="AF347" s="101">
        <f t="shared" ref="AF347" si="4795">LN(N347/C347)</f>
        <v>3.017813146256744E-3</v>
      </c>
      <c r="AG347" s="101">
        <f t="shared" ref="AG347" si="4796">LN(N347/N346)</f>
        <v>2.5645083278486246E-3</v>
      </c>
      <c r="AH347" s="101">
        <f t="shared" ref="AH347" si="4797">LN(D347/C347)</f>
        <v>3.791417437859364E-5</v>
      </c>
      <c r="AI347" s="101">
        <f t="shared" ref="AI347" si="4798">LN(E347/C347)</f>
        <v>1.5218106802113143E-3</v>
      </c>
      <c r="AJ347" s="101">
        <f t="shared" ref="AJ347" si="4799">LN(F347/C347)</f>
        <v>2.9340807675990134E-3</v>
      </c>
      <c r="AK347" s="101">
        <f t="shared" ref="AK347" si="4800">+LN(G347/C347)</f>
        <v>-3.0367601967977247E-3</v>
      </c>
      <c r="AL347" s="101">
        <f t="shared" ref="AL347" si="4801">LN(H347/I347)</f>
        <v>7.4268850576920536E-3</v>
      </c>
      <c r="AM347" s="101">
        <f t="shared" ref="AM347" si="4802">LN(O347/P347)</f>
        <v>6.0952104279288089E-3</v>
      </c>
      <c r="AN347" s="101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101">
        <f t="shared" ref="AQ347" si="4806">LN(M347/L347)</f>
        <v>5.3929474801776042E-4</v>
      </c>
      <c r="AR347" s="101">
        <f t="shared" ref="AR347" si="4807">LN(N347/L347)</f>
        <v>6.0545733430546027E-3</v>
      </c>
      <c r="AS347" s="101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101">
        <f t="shared" ref="AW347" si="4812">LN(N347/C347)</f>
        <v>3.017813146256744E-3</v>
      </c>
      <c r="AX347" s="28">
        <f t="shared" ref="AX347" si="4813">(N347-L347)/(U347-V347)</f>
        <v>0.8157005583379151</v>
      </c>
      <c r="AY347" s="101">
        <f t="shared" ref="AY347" si="4814">LN(G347/I347)</f>
        <v>1.271593878318958E-3</v>
      </c>
      <c r="AZ347" s="101">
        <f t="shared" ref="AZ347" si="4815">LN(N347/P347)</f>
        <v>6.0545733430546027E-3</v>
      </c>
      <c r="BA347" s="101">
        <f t="shared" ref="BA347" si="4816">AV346</f>
        <v>0.1733132534353283</v>
      </c>
      <c r="BB347" s="101">
        <f t="shared" ref="BB347" si="4817">AR346</f>
        <v>-4.6231879580948968E-3</v>
      </c>
      <c r="BC347" s="101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8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100">
        <f t="shared" si="195"/>
        <v>3362.9384600000003</v>
      </c>
      <c r="T348" s="100" t="str">
        <f t="shared" ref="T348" si="4820">IF(AVERAGE(N347)&lt;S347,"熊",IF(AVERAGE(N347)&gt;S347,"牛",""))</f>
        <v>牛</v>
      </c>
      <c r="U348" s="100">
        <f t="shared" ref="U348" si="4821">MAX(H348,O348)</f>
        <v>3395.52</v>
      </c>
      <c r="V348" s="100">
        <f t="shared" ref="V348" si="4822">MIN(I348,P348)</f>
        <v>3379.23</v>
      </c>
      <c r="W348" s="40">
        <f t="shared" ref="W348" si="4823">LN(U348/V348)</f>
        <v>4.8090428118364387E-3</v>
      </c>
      <c r="X348" s="100">
        <f t="shared" ref="X348" si="4824">IF(U348=H348,J348,Q348)</f>
        <v>1301</v>
      </c>
      <c r="Y348" s="100">
        <f t="shared" ref="Y348" si="4825">IF(V348=I348,K348,R348)</f>
        <v>939</v>
      </c>
      <c r="Z348" s="101">
        <f t="shared" ref="Z348" si="4826">(U348-V348)/(C348)</f>
        <v>4.8174172255935161E-3</v>
      </c>
      <c r="AA348" s="101">
        <f t="shared" ref="AA348" si="4827">LN(C348/N347)</f>
        <v>-6.090447724406711E-4</v>
      </c>
      <c r="AB348" s="101">
        <f t="shared" ref="AB348" si="4828">LN(N348/U348)</f>
        <v>-2.1344977000604041E-3</v>
      </c>
      <c r="AC348" s="101">
        <f t="shared" ref="AC348" si="4829">LN(N348/V348)</f>
        <v>2.6745451117761521E-3</v>
      </c>
      <c r="AD348" s="101">
        <f t="shared" ref="AD348" si="4830">LN(U348/C348)</f>
        <v>4.1434322226913782E-3</v>
      </c>
      <c r="AE348" s="101">
        <f t="shared" ref="AE348" si="4831">LN(V348/C348)</f>
        <v>-6.6561058914512284E-4</v>
      </c>
      <c r="AF348" s="101">
        <f t="shared" ref="AF348" si="4832">LN(N348/C348)</f>
        <v>2.0089345226310638E-3</v>
      </c>
      <c r="AG348" s="101">
        <f t="shared" ref="AG348" si="4833">LN(N348/N347)</f>
        <v>1.3998897501904927E-3</v>
      </c>
      <c r="AH348" s="101">
        <f t="shared" ref="AH348" si="4834">LN(D348/C348)</f>
        <v>5.0272580901516955E-5</v>
      </c>
      <c r="AI348" s="101">
        <f t="shared" ref="AI348" si="4835">LN(E348/C348)</f>
        <v>-2.6615918982768804E-5</v>
      </c>
      <c r="AJ348" s="101">
        <f t="shared" ref="AJ348" si="4836">LN(F348/C348)</f>
        <v>-3.1943779220678926E-4</v>
      </c>
      <c r="AK348" s="101">
        <f t="shared" ref="AK348" si="4837">+LN(G348/C348)</f>
        <v>3.604341505415247E-3</v>
      </c>
      <c r="AL348" s="101">
        <f t="shared" ref="AL348" si="4838">LN(H348/I348)</f>
        <v>4.2699520945604563E-3</v>
      </c>
      <c r="AM348" s="101">
        <f t="shared" ref="AM348" si="4839">LN(O348/P348)</f>
        <v>3.3009609831599332E-3</v>
      </c>
      <c r="AN348" s="101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101">
        <f t="shared" ref="AQ348" si="4843">LN(M348/L348)</f>
        <v>-7.6897131048059265E-4</v>
      </c>
      <c r="AR348" s="101">
        <f t="shared" ref="AR348" si="4844">LN(N348/L348)</f>
        <v>-2.1138820884459551E-3</v>
      </c>
      <c r="AS348" s="101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101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101">
        <f t="shared" ref="AY348" si="4851">LN(G348/I348)</f>
        <v>4.2699520945604563E-3</v>
      </c>
      <c r="AZ348" s="101">
        <f t="shared" ref="AZ348" si="4852">LN(N348/P348)</f>
        <v>1.1664632830994763E-3</v>
      </c>
      <c r="BA348" s="101">
        <f t="shared" ref="BA348" si="4853">AV347</f>
        <v>0.98638901536028611</v>
      </c>
      <c r="BB348" s="101">
        <f t="shared" ref="BB348" si="4854">AR347</f>
        <v>6.0545733430546027E-3</v>
      </c>
      <c r="BC348" s="101">
        <f t="shared" ref="BC348" si="4855">AS347</f>
        <v>3.017813146256744E-3</v>
      </c>
      <c r="BD348" s="39">
        <f t="shared" ref="BD348" si="4856">IF(AR347&lt;0,1,0)</f>
        <v>0</v>
      </c>
      <c r="BE348" s="100"/>
    </row>
    <row r="349" spans="1:62" x14ac:dyDescent="0.15">
      <c r="A349" s="98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100">
        <f t="shared" si="195"/>
        <v>3363.0834600000003</v>
      </c>
      <c r="T349" s="100" t="str">
        <f t="shared" ref="T349" si="4857">IF(AVERAGE(N348)&lt;S348,"熊",IF(AVERAGE(N348)&gt;S348,"牛",""))</f>
        <v>牛</v>
      </c>
      <c r="U349" s="100">
        <f t="shared" ref="U349" si="4858">MAX(H349,O349)</f>
        <v>3390.2</v>
      </c>
      <c r="V349" s="100">
        <f t="shared" ref="V349" si="4859">MIN(I349,P349)</f>
        <v>3372.69</v>
      </c>
      <c r="W349" s="40">
        <f t="shared" ref="W349" si="4860">LN(U349/V349)</f>
        <v>5.1782711612330173E-3</v>
      </c>
      <c r="X349" s="100">
        <f t="shared" ref="X349" si="4861">IF(U349=H349,J349,Q349)</f>
        <v>1451</v>
      </c>
      <c r="Y349" s="100">
        <f t="shared" ref="Y349" si="4862">IF(V349=I349,K349,R349)</f>
        <v>1419</v>
      </c>
      <c r="Z349" s="101">
        <f t="shared" ref="Z349" si="4863">(U349-V349)/(C349)</f>
        <v>5.1720114723543325E-3</v>
      </c>
      <c r="AA349" s="101">
        <f t="shared" ref="AA349" si="4864">LN(C349/N348)</f>
        <v>-8.1195077838949205E-4</v>
      </c>
      <c r="AB349" s="101">
        <f t="shared" ref="AB349" si="4865">LN(N349/U349)</f>
        <v>-1.210100054695613E-3</v>
      </c>
      <c r="AC349" s="101">
        <f t="shared" ref="AC349" si="4866">LN(N349/V349)</f>
        <v>3.9681711065374728E-3</v>
      </c>
      <c r="AD349" s="101">
        <f t="shared" ref="AD349" si="4867">LN(U349/C349)</f>
        <v>1.3784494776102926E-3</v>
      </c>
      <c r="AE349" s="101">
        <f t="shared" ref="AE349" si="4868">LN(V349/C349)</f>
        <v>-3.7998216836227254E-3</v>
      </c>
      <c r="AF349" s="101">
        <f t="shared" ref="AF349" si="4869">LN(N349/C349)</f>
        <v>1.6834942291468562E-4</v>
      </c>
      <c r="AG349" s="101">
        <f t="shared" ref="AG349" si="4870">LN(N349/N348)</f>
        <v>-6.4360135547479993E-4</v>
      </c>
      <c r="AH349" s="101">
        <f t="shared" ref="AH349" si="4871">LN(D349/C349)</f>
        <v>-1.1224869596529282E-4</v>
      </c>
      <c r="AI349" s="101">
        <f t="shared" ref="AI349" si="4872">LN(E349/C349)</f>
        <v>-1.7722640674036478E-5</v>
      </c>
      <c r="AJ349" s="101">
        <f t="shared" ref="AJ349" si="4873">LN(F349/C349)</f>
        <v>8.8868293303657944E-4</v>
      </c>
      <c r="AK349" s="101">
        <f t="shared" ref="AK349" si="4874">+LN(G349/C349)</f>
        <v>-9.2495053085706839E-4</v>
      </c>
      <c r="AL349" s="101">
        <f t="shared" ref="AL349" si="4875">LN(H349/I349)</f>
        <v>3.2036721828615977E-3</v>
      </c>
      <c r="AM349" s="101">
        <f t="shared" ref="AM349" si="4876">LN(O349/P349)</f>
        <v>5.1782711612330173E-3</v>
      </c>
      <c r="AN349" s="101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101">
        <f t="shared" ref="AQ349" si="4880">LN(M349/L349)</f>
        <v>-7.6850546415735532E-5</v>
      </c>
      <c r="AR349" s="101">
        <f t="shared" ref="AR349" si="4881">LN(N349/L349)</f>
        <v>8.2134072233147842E-4</v>
      </c>
      <c r="AS349" s="101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101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101">
        <f t="shared" ref="AY349" si="4888">LN(G349/I349)</f>
        <v>1.2424934296739246E-3</v>
      </c>
      <c r="AZ349" s="101">
        <f t="shared" ref="AZ349" si="4889">LN(N349/P349)</f>
        <v>3.9681711065374728E-3</v>
      </c>
      <c r="BA349" s="101">
        <f t="shared" ref="BA349" si="4890">AV348</f>
        <v>0.55555555555556801</v>
      </c>
      <c r="BB349" s="101">
        <f t="shared" ref="BB349" si="4891">AR348</f>
        <v>-2.1138820884459551E-3</v>
      </c>
      <c r="BC349" s="101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8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100">
        <f t="shared" si="195"/>
        <v>3364.1139600000001</v>
      </c>
      <c r="T350" s="100" t="str">
        <f t="shared" ref="T350" si="4894">IF(AVERAGE(N349)&lt;S349,"熊",IF(AVERAGE(N349)&gt;S349,"牛",""))</f>
        <v>牛</v>
      </c>
      <c r="U350" s="100">
        <f t="shared" ref="U350" si="4895">MAX(H350,O350)</f>
        <v>3395.35</v>
      </c>
      <c r="V350" s="100">
        <f t="shared" ref="V350" si="4896">MIN(I350,P350)</f>
        <v>3383.45</v>
      </c>
      <c r="W350" s="40">
        <f t="shared" ref="W350" si="4897">LN(U350/V350)</f>
        <v>3.5109494966781311E-3</v>
      </c>
      <c r="X350" s="100">
        <f t="shared" ref="X350" si="4898">IF(U350=H350,J350,Q350)</f>
        <v>1436</v>
      </c>
      <c r="Y350" s="100">
        <f t="shared" ref="Y350" si="4899">IF(V350=I350,K350,R350)</f>
        <v>1012</v>
      </c>
      <c r="Z350" s="101">
        <f t="shared" ref="Z350" si="4900">(U350-V350)/(C350)</f>
        <v>3.5160497328984336E-3</v>
      </c>
      <c r="AA350" s="101">
        <f t="shared" ref="AA350" si="4901">LN(C350/N349)</f>
        <v>-4.7854099085020132E-4</v>
      </c>
      <c r="AB350" s="101">
        <f t="shared" ref="AB350" si="4902">LN(N350/U350)</f>
        <v>-1.4235465211270245E-3</v>
      </c>
      <c r="AC350" s="101">
        <f t="shared" ref="AC350" si="4903">LN(N350/V350)</f>
        <v>2.0874029755511745E-3</v>
      </c>
      <c r="AD350" s="101">
        <f t="shared" ref="AD350" si="4904">LN(U350/C350)</f>
        <v>3.2065728237656997E-3</v>
      </c>
      <c r="AE350" s="101">
        <f t="shared" ref="AE350" si="4905">LN(V350/C350)</f>
        <v>-3.0437667291243836E-4</v>
      </c>
      <c r="AF350" s="101">
        <f t="shared" ref="AF350" si="4906">LN(N350/C350)</f>
        <v>1.7830263026387188E-3</v>
      </c>
      <c r="AG350" s="101">
        <f t="shared" ref="AG350" si="4907">LN(N350/N349)</f>
        <v>1.3044853117886114E-3</v>
      </c>
      <c r="AH350" s="101">
        <f t="shared" ref="AH350" si="4908">LN(D350/C350)</f>
        <v>-9.4553706575799159E-5</v>
      </c>
      <c r="AI350" s="101">
        <f t="shared" ref="AI350" si="4909">LN(E350/C350)</f>
        <v>1.7727824707702908E-5</v>
      </c>
      <c r="AJ350" s="101">
        <f t="shared" ref="AJ350" si="4910">LN(F350/C350)</f>
        <v>4.5786802680425207E-4</v>
      </c>
      <c r="AK350" s="101">
        <f t="shared" ref="AK350" si="4911">+LN(G350/C350)</f>
        <v>2.0071555907869008E-3</v>
      </c>
      <c r="AL350" s="101">
        <f t="shared" ref="AL350" si="4912">LN(H350/I350)</f>
        <v>2.4058874639201868E-3</v>
      </c>
      <c r="AM350" s="101">
        <f t="shared" ref="AM350" si="4913">LN(O350/P350)</f>
        <v>2.7073592962320249E-3</v>
      </c>
      <c r="AN350" s="101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101">
        <f t="shared" ref="AQ350" si="4917">LN(M350/L350)</f>
        <v>-5.6326981080302013E-4</v>
      </c>
      <c r="AR350" s="101">
        <f t="shared" ref="AR350" si="4918">LN(N350/L350)</f>
        <v>-3.9808976417706594E-4</v>
      </c>
      <c r="AS350" s="101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101">
        <f t="shared" ref="AW350" si="4923">LN(N350/C350)</f>
        <v>1.7830263026387188E-3</v>
      </c>
      <c r="AX350" s="28">
        <f t="shared" ref="AX350" si="4924">(N350-L350)/(U350-V350)</f>
        <v>-0.113445378151252</v>
      </c>
      <c r="AY350" s="101">
        <f t="shared" ref="AY350" si="4925">LN(G350/I350)</f>
        <v>2.3115322636993885E-3</v>
      </c>
      <c r="AZ350" s="101">
        <f t="shared" ref="AZ350" si="4926">LN(N350/P350)</f>
        <v>1.2838127751050486E-3</v>
      </c>
      <c r="BA350" s="101">
        <f t="shared" ref="BA350" si="4927">AV349</f>
        <v>0.76584808680754057</v>
      </c>
      <c r="BB350" s="101">
        <f t="shared" ref="BB350" si="4928">AR349</f>
        <v>8.2134072233147842E-4</v>
      </c>
      <c r="BC350" s="101">
        <f t="shared" ref="BC350" si="4929">AS349</f>
        <v>1.6834942291468562E-4</v>
      </c>
      <c r="BD350" s="39">
        <f t="shared" ref="BD350" si="4930">IF(AR349&lt;0,1,0)</f>
        <v>0</v>
      </c>
      <c r="BE350" s="100"/>
    </row>
    <row r="351" spans="1:62" x14ac:dyDescent="0.15">
      <c r="A351" s="98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100">
        <f t="shared" si="195"/>
        <v>3365.3779600000003</v>
      </c>
      <c r="T351" s="100" t="str">
        <f t="shared" ref="T351" si="4931">IF(AVERAGE(N350)&lt;S350,"熊",IF(AVERAGE(N350)&gt;S350,"牛",""))</f>
        <v>牛</v>
      </c>
      <c r="U351" s="100">
        <f t="shared" ref="U351" si="4932">MAX(H351,O351)</f>
        <v>3400.49</v>
      </c>
      <c r="V351" s="100">
        <f t="shared" ref="V351" si="4933">MIN(I351,P351)</f>
        <v>3374.83</v>
      </c>
      <c r="W351" s="40">
        <f t="shared" ref="W351" si="4934">LN(U351/V351)</f>
        <v>7.5745861997309812E-3</v>
      </c>
      <c r="X351" s="100">
        <f t="shared" ref="X351" si="4935">IF(U351=H351,J351,Q351)</f>
        <v>1046</v>
      </c>
      <c r="Y351" s="100">
        <f t="shared" ref="Y351" si="4936">IF(V351=I351,K351,R351)</f>
        <v>1332</v>
      </c>
      <c r="Z351" s="101">
        <f t="shared" ref="Z351" si="4937">(U351-V351)/(C351)</f>
        <v>7.5621831899091874E-3</v>
      </c>
      <c r="AA351" s="101">
        <f t="shared" ref="AA351" si="4938">LN(C351/N350)</f>
        <v>7.9012699210073256E-4</v>
      </c>
      <c r="AB351" s="101">
        <f t="shared" ref="AB351" si="4939">LN(N351/U351)</f>
        <v>-6.4965945948879137E-3</v>
      </c>
      <c r="AC351" s="101">
        <f t="shared" ref="AC351" si="4940">LN(N351/V351)</f>
        <v>1.0779916048430486E-3</v>
      </c>
      <c r="AD351" s="101">
        <f t="shared" ref="AD351" si="4941">LN(U351/C351)</f>
        <v>2.146109933781505E-3</v>
      </c>
      <c r="AE351" s="101">
        <f t="shared" ref="AE351" si="4942">LN(V351/C351)</f>
        <v>-5.4284762659494888E-3</v>
      </c>
      <c r="AF351" s="101">
        <f t="shared" ref="AF351" si="4943">LN(N351/C351)</f>
        <v>-4.3504846611065002E-3</v>
      </c>
      <c r="AG351" s="101">
        <f t="shared" ref="AG351" si="4944">LN(N351/N350)</f>
        <v>-3.5603576690057216E-3</v>
      </c>
      <c r="AH351" s="101">
        <f t="shared" ref="AH351" si="4945">LN(D351/C351)</f>
        <v>-1.011356468438477E-3</v>
      </c>
      <c r="AI351" s="101">
        <f t="shared" ref="AI351" si="4946">LN(E351/C351)</f>
        <v>-1.3418169622386592E-3</v>
      </c>
      <c r="AJ351" s="101">
        <f t="shared" ref="AJ351" si="4947">LN(F351/C351)</f>
        <v>-6.6331082965341299E-4</v>
      </c>
      <c r="AK351" s="101">
        <f t="shared" ref="AK351" si="4948">+LN(G351/C351)</f>
        <v>-1.6517228861356969E-3</v>
      </c>
      <c r="AL351" s="101">
        <f t="shared" ref="AL351" si="4949">LN(H351/I351)</f>
        <v>3.8745862672176857E-3</v>
      </c>
      <c r="AM351" s="101">
        <f t="shared" ref="AM351" si="4950">LN(O351/P351)</f>
        <v>3.8387422484039628E-3</v>
      </c>
      <c r="AN351" s="101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101">
        <f t="shared" ref="AQ351" si="4954">LN(M351/L351)</f>
        <v>-3.5171045430258007E-4</v>
      </c>
      <c r="AR351" s="101">
        <f t="shared" ref="AR351" si="4955">LN(N351/L351)</f>
        <v>-1.6532277929112616E-3</v>
      </c>
      <c r="AS351" s="101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101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101">
        <f t="shared" ref="AY351" si="4962">LN(G351/I351)</f>
        <v>7.675344730061937E-5</v>
      </c>
      <c r="AZ351" s="101">
        <f t="shared" ref="AZ351" si="4963">LN(N351/P351)</f>
        <v>1.0779916048430486E-3</v>
      </c>
      <c r="BA351" s="101">
        <f t="shared" ref="BA351" si="4964">AV350</f>
        <v>0.59411764705883274</v>
      </c>
      <c r="BB351" s="101">
        <f t="shared" ref="BB351" si="4965">AR350</f>
        <v>-3.9808976417706594E-4</v>
      </c>
      <c r="BC351" s="101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8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100">
        <f t="shared" si="195"/>
        <v>3365.4179600000002</v>
      </c>
      <c r="T352" s="100" t="str">
        <f t="shared" ref="T352" si="4968">IF(AVERAGE(N351)&lt;S351,"熊",IF(AVERAGE(N351)&gt;S351,"牛",""))</f>
        <v>牛</v>
      </c>
      <c r="U352" s="100">
        <f t="shared" ref="U352" si="4969">MAX(H352,O352)</f>
        <v>3382.35</v>
      </c>
      <c r="V352" s="100">
        <f t="shared" ref="V352" si="4970">MIN(I352,P352)</f>
        <v>3365.71</v>
      </c>
      <c r="W352" s="40">
        <f t="shared" ref="W352" si="4971">LN(U352/V352)</f>
        <v>4.9317977988832858E-3</v>
      </c>
      <c r="X352" s="100">
        <f t="shared" ref="X352" si="4972">IF(U352=H352,J352,Q352)</f>
        <v>1335</v>
      </c>
      <c r="Y352" s="100">
        <f t="shared" ref="Y352" si="4973">IF(V352=I352,K352,R352)</f>
        <v>1026</v>
      </c>
      <c r="Z352" s="101">
        <f t="shared" ref="Z352" si="4974">(U352-V352)/(C352)</f>
        <v>4.9329574324904835E-3</v>
      </c>
      <c r="AA352" s="101">
        <f t="shared" ref="AA352" si="4975">LN(C352/N351)</f>
        <v>-1.5522019793753788E-3</v>
      </c>
      <c r="AB352" s="101">
        <f t="shared" ref="AB352" si="4976">LN(N352/U352)</f>
        <v>-3.0528317160377926E-3</v>
      </c>
      <c r="AC352" s="101">
        <f t="shared" ref="AC352" si="4977">LN(N352/V352)</f>
        <v>1.8789660828453822E-3</v>
      </c>
      <c r="AD352" s="101">
        <f t="shared" ref="AD352" si="4978">LN(U352/C352)</f>
        <v>2.6999918705324349E-3</v>
      </c>
      <c r="AE352" s="101">
        <f t="shared" ref="AE352" si="4979">LN(V352/C352)</f>
        <v>-2.2318059283507096E-3</v>
      </c>
      <c r="AF352" s="101">
        <f t="shared" ref="AF352" si="4980">LN(N352/C352)</f>
        <v>-3.5283984550538763E-4</v>
      </c>
      <c r="AG352" s="101">
        <f t="shared" ref="AG352" si="4981">LN(N352/N351)</f>
        <v>-1.9050418248806437E-3</v>
      </c>
      <c r="AH352" s="101">
        <f t="shared" ref="AH352" si="4982">LN(D352/C352)</f>
        <v>-2.4015476755925717E-4</v>
      </c>
      <c r="AI352" s="101">
        <f t="shared" ref="AI352" si="4983">LN(E352/C352)</f>
        <v>7.2308082985732139E-4</v>
      </c>
      <c r="AJ352" s="101">
        <f t="shared" ref="AJ352" si="4984">LN(F352/C352)</f>
        <v>6.2531768026549434E-4</v>
      </c>
      <c r="AK352" s="101">
        <f t="shared" ref="AK352" si="4985">+LN(G352/C352)</f>
        <v>2.2978237055930142E-3</v>
      </c>
      <c r="AL352" s="101">
        <f t="shared" ref="AL352" si="4986">LN(H352/I352)</f>
        <v>4.6065272300446405E-3</v>
      </c>
      <c r="AM352" s="101">
        <f t="shared" ref="AM352" si="4987">LN(O352/P352)</f>
        <v>3.6579898172228753E-3</v>
      </c>
      <c r="AN352" s="101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101">
        <f t="shared" ref="AQ352" si="4991">LN(M352/L352)</f>
        <v>-5.235826781210042E-4</v>
      </c>
      <c r="AR352" s="101">
        <f t="shared" ref="AR352" si="4992">LN(N352/L352)</f>
        <v>-2.7837518050735674E-3</v>
      </c>
      <c r="AS352" s="101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101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101">
        <f t="shared" ref="AY352" si="4999">LN(G352/I352)</f>
        <v>4.5296296339437242E-3</v>
      </c>
      <c r="AZ352" s="101">
        <f t="shared" ref="AZ352" si="5000">LN(N352/P352)</f>
        <v>6.0515810118498049E-4</v>
      </c>
      <c r="BA352" s="101">
        <f t="shared" ref="BA352" si="5001">AV351</f>
        <v>0.14185502727980878</v>
      </c>
      <c r="BB352" s="101">
        <f t="shared" ref="BB352" si="5002">AR351</f>
        <v>-1.6532277929112616E-3</v>
      </c>
      <c r="BC352" s="101">
        <f t="shared" ref="BC352" si="5003">AS351</f>
        <v>-4.3504846611065002E-3</v>
      </c>
      <c r="BD352" s="39">
        <f t="shared" ref="BD352" si="5004">IF(AR351&lt;0,1,0)</f>
        <v>1</v>
      </c>
      <c r="BE352" s="100" t="s">
        <v>520</v>
      </c>
    </row>
    <row r="353" spans="1:58" x14ac:dyDescent="0.15">
      <c r="A353" s="98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100">
        <f t="shared" si="195"/>
        <v>3365.0459599999995</v>
      </c>
      <c r="T353" s="100" t="str">
        <f t="shared" ref="T353" si="5005">IF(AVERAGE(N352)&lt;S352,"熊",IF(AVERAGE(N352)&gt;S352,"牛",""))</f>
        <v>牛</v>
      </c>
      <c r="U353" s="100">
        <f t="shared" ref="U353" si="5006">MAX(H353,O353)</f>
        <v>3382.61</v>
      </c>
      <c r="V353" s="100">
        <f t="shared" ref="V353" si="5007">MIN(I353,P353)</f>
        <v>3372</v>
      </c>
      <c r="W353" s="40">
        <f t="shared" ref="W353" si="5008">LN(U353/V353)</f>
        <v>3.1415607196260973E-3</v>
      </c>
      <c r="X353" s="100">
        <f t="shared" ref="X353" si="5009">IF(U353=H353,J353,Q353)</f>
        <v>1458</v>
      </c>
      <c r="Y353" s="100">
        <f t="shared" ref="Y353" si="5010">IF(V353=I353,K353,R353)</f>
        <v>1431</v>
      </c>
      <c r="Z353" s="101">
        <f t="shared" ref="Z353" si="5011">(U353-V353)/(C353)</f>
        <v>3.1450735579645435E-3</v>
      </c>
      <c r="AA353" s="101">
        <f t="shared" ref="AA353" si="5012">LN(C353/N352)</f>
        <v>4.4177142160939988E-4</v>
      </c>
      <c r="AB353" s="101">
        <f t="shared" ref="AB353" si="5013">LN(N353/U353)</f>
        <v>-2.4244574656049036E-4</v>
      </c>
      <c r="AC353" s="101">
        <f t="shared" ref="AC353" si="5014">LN(N353/V353)</f>
        <v>2.8991149730655088E-3</v>
      </c>
      <c r="AD353" s="101">
        <f t="shared" ref="AD353" si="5015">LN(U353/C353)</f>
        <v>2.6879269721703349E-3</v>
      </c>
      <c r="AE353" s="101">
        <f t="shared" ref="AE353" si="5016">LN(V353/C353)</f>
        <v>-4.5363374745580097E-4</v>
      </c>
      <c r="AF353" s="101">
        <f t="shared" ref="AF353" si="5017">LN(N353/C353)</f>
        <v>2.4454812256098956E-3</v>
      </c>
      <c r="AG353" s="101">
        <f t="shared" ref="AG353" si="5018">LN(N353/N352)</f>
        <v>2.8872526472191198E-3</v>
      </c>
      <c r="AH353" s="101">
        <f t="shared" ref="AH353" si="5019">LN(D353/C353)</f>
        <v>8.918426622267306E-4</v>
      </c>
      <c r="AI353" s="101">
        <f t="shared" ref="AI353" si="5020">LN(E353/C353)</f>
        <v>1.1109779080466897E-3</v>
      </c>
      <c r="AJ353" s="101">
        <f t="shared" ref="AJ353" si="5021">LN(F353/C353)</f>
        <v>8.5334097036865572E-4</v>
      </c>
      <c r="AK353" s="101">
        <f t="shared" ref="AK353" si="5022">+LN(G353/C353)</f>
        <v>2.3035344849712935E-3</v>
      </c>
      <c r="AL353" s="101">
        <f t="shared" ref="AL353" si="5023">LN(H353/I353)</f>
        <v>2.4898354502831204E-3</v>
      </c>
      <c r="AM353" s="101">
        <f t="shared" ref="AM353" si="5024">LN(O353/P353)</f>
        <v>3.1415607196260973E-3</v>
      </c>
      <c r="AN353" s="101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101">
        <f t="shared" ref="AQ353" si="5028">LN(M353/L353)</f>
        <v>-1.3901274355159726E-4</v>
      </c>
      <c r="AR353" s="101">
        <f t="shared" ref="AR353" si="5029">LN(N353/L353)</f>
        <v>1.6856399779090252E-4</v>
      </c>
      <c r="AS353" s="101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101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101">
        <f t="shared" ref="AY353" si="5036">LN(G353/I353)</f>
        <v>2.3035344849712935E-3</v>
      </c>
      <c r="AZ353" s="101">
        <f t="shared" ref="AZ353" si="5037">LN(N353/P353)</f>
        <v>2.8991149730655088E-3</v>
      </c>
      <c r="BA353" s="101">
        <f t="shared" ref="BA353" si="5038">AV352</f>
        <v>0.38040865384615241</v>
      </c>
      <c r="BB353" s="101">
        <f t="shared" ref="BB353" si="5039">AR352</f>
        <v>-2.7837518050735674E-3</v>
      </c>
      <c r="BC353" s="101">
        <f t="shared" ref="BC353" si="5040">AS352</f>
        <v>-3.5283984550538763E-4</v>
      </c>
      <c r="BD353" s="39">
        <f t="shared" ref="BD353" si="5041">IF(AR352&lt;0,1,0)</f>
        <v>1</v>
      </c>
      <c r="BE353" t="s">
        <v>523</v>
      </c>
    </row>
    <row r="354" spans="1:58" x14ac:dyDescent="0.15">
      <c r="A354" s="98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100">
        <f t="shared" si="195"/>
        <v>3364.8585849999995</v>
      </c>
      <c r="T354" s="100" t="str">
        <f t="shared" ref="T354" si="5042">IF(AVERAGE(N353)&lt;S353,"熊",IF(AVERAGE(N353)&gt;S353,"牛",""))</f>
        <v>牛</v>
      </c>
      <c r="U354" s="100">
        <f t="shared" ref="U354" si="5043">MAX(H354,O354)</f>
        <v>3378.58</v>
      </c>
      <c r="V354" s="100">
        <f t="shared" ref="V354" si="5044">MIN(I354,P354)</f>
        <v>3359.76</v>
      </c>
      <c r="W354" s="40">
        <f t="shared" ref="W354" si="5045">LN(U354/V354)</f>
        <v>5.5859600247538119E-3</v>
      </c>
      <c r="X354" s="100">
        <f t="shared" ref="X354" si="5046">IF(U354=H354,J354,Q354)</f>
        <v>935</v>
      </c>
      <c r="Y354" s="100">
        <f t="shared" ref="Y354" si="5047">IF(V354=I354,K354,R354)</f>
        <v>1421</v>
      </c>
      <c r="Z354" s="101">
        <f t="shared" ref="Z354" si="5048">(U354-V354)/(C354)</f>
        <v>5.5768911646871099E-3</v>
      </c>
      <c r="AA354" s="101">
        <f t="shared" ref="AA354" si="5049">LN(C354/N353)</f>
        <v>-2.1165031441416219E-3</v>
      </c>
      <c r="AB354" s="101">
        <f t="shared" ref="AB354" si="5050">LN(N354/U354)</f>
        <v>-2.4923146814797795E-3</v>
      </c>
      <c r="AC354" s="101">
        <f t="shared" ref="AC354" si="5051">LN(N354/V354)</f>
        <v>3.0936453432739886E-3</v>
      </c>
      <c r="AD354" s="101">
        <f t="shared" ref="AD354" si="5052">LN(U354/C354)</f>
        <v>1.1668509087634025E-3</v>
      </c>
      <c r="AE354" s="101">
        <f t="shared" ref="AE354" si="5053">LN(V354/C354)</f>
        <v>-4.4191091159905089E-3</v>
      </c>
      <c r="AF354" s="101">
        <f t="shared" ref="AF354" si="5054">LN(N354/C354)</f>
        <v>-1.3254637727164844E-3</v>
      </c>
      <c r="AG354" s="101">
        <f t="shared" ref="AG354" si="5055">LN(N354/N353)</f>
        <v>-3.4419669168581279E-3</v>
      </c>
      <c r="AH354" s="101">
        <f t="shared" ref="AH354" si="5056">LN(D354/C354)</f>
        <v>-2.8155114117872279E-4</v>
      </c>
      <c r="AI354" s="101">
        <f t="shared" ref="AI354" si="5057">LN(E354/C354)</f>
        <v>1.1668509087634025E-3</v>
      </c>
      <c r="AJ354" s="101">
        <f t="shared" ref="AJ354" si="5058">LN(F354/C354)</f>
        <v>-5.9267337195107435E-5</v>
      </c>
      <c r="AK354" s="101">
        <f t="shared" ref="AK354" si="5059">+LN(G354/C354)</f>
        <v>-1.3195293715866174E-3</v>
      </c>
      <c r="AL354" s="101">
        <f t="shared" ref="AL354" si="5060">LN(H354/I354)</f>
        <v>4.7618360560534156E-3</v>
      </c>
      <c r="AM354" s="101">
        <f t="shared" ref="AM354" si="5061">LN(O354/P354)</f>
        <v>3.8203475267379354E-3</v>
      </c>
      <c r="AN354" s="101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101">
        <f t="shared" ref="AQ354" si="5065">LN(M354/L354)</f>
        <v>-1.0540772233810388E-3</v>
      </c>
      <c r="AR354" s="101">
        <f t="shared" ref="AR354" si="5066">LN(N354/L354)</f>
        <v>1.5430679188231314E-4</v>
      </c>
      <c r="AS354" s="101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101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101">
        <f t="shared" ref="AY354" si="5073">LN(G354/I354)</f>
        <v>2.2754557757035132E-3</v>
      </c>
      <c r="AZ354" s="101">
        <f t="shared" ref="AZ354" si="5074">LN(N354/P354)</f>
        <v>3.0936453432739886E-3</v>
      </c>
      <c r="BA354" s="101">
        <f t="shared" ref="BA354" si="5075">AV353</f>
        <v>0.92271442035813822</v>
      </c>
      <c r="BB354" s="101">
        <f t="shared" ref="BB354" si="5076">AR353</f>
        <v>1.6856399779090252E-4</v>
      </c>
      <c r="BC354" s="101">
        <f t="shared" ref="BC354" si="5077">AS353</f>
        <v>2.4454812256098956E-3</v>
      </c>
      <c r="BD354" s="39">
        <f t="shared" ref="BD354" si="5078">IF(AR353&lt;0,1,0)</f>
        <v>0</v>
      </c>
      <c r="BE354" s="100"/>
      <c r="BF354" s="100"/>
    </row>
    <row r="355" spans="1:58" x14ac:dyDescent="0.15">
      <c r="A355" s="98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100">
        <f t="shared" si="195"/>
        <v>3364.7955849999998</v>
      </c>
      <c r="T355" s="100" t="str">
        <f t="shared" ref="T355" si="5079">IF(AVERAGE(N354)&lt;S354,"熊",IF(AVERAGE(N354)&gt;S354,"牛",""))</f>
        <v>牛</v>
      </c>
      <c r="U355" s="100">
        <f t="shared" ref="U355" si="5080">MAX(H355,O355)</f>
        <v>3379.49</v>
      </c>
      <c r="V355" s="100">
        <f t="shared" ref="V355" si="5081">MIN(I355,P355)</f>
        <v>3360.56</v>
      </c>
      <c r="W355" s="40">
        <f t="shared" ref="W355" si="5082">LN(U355/V355)</f>
        <v>5.6171837818540828E-3</v>
      </c>
      <c r="X355" s="100">
        <f t="shared" ref="X355" si="5083">IF(U355=H355,J355,Q355)</f>
        <v>1459</v>
      </c>
      <c r="Y355" s="100">
        <f t="shared" ref="Y355" si="5084">IF(V355=I355,K355,R355)</f>
        <v>945</v>
      </c>
      <c r="Z355" s="101">
        <f t="shared" ref="Z355" si="5085">(U355-V355)/(C355)</f>
        <v>5.6280492699590113E-3</v>
      </c>
      <c r="AA355" s="101">
        <f t="shared" ref="AA355" si="5086">LN(C355/N354)</f>
        <v>-1.9781166232087973E-3</v>
      </c>
      <c r="AB355" s="101">
        <f t="shared" ref="AB355" si="5087">LN(N355/U355)</f>
        <v>-2.5154887653304714E-4</v>
      </c>
      <c r="AC355" s="101">
        <f t="shared" ref="AC355" si="5088">LN(N355/V355)</f>
        <v>5.3656349053209052E-3</v>
      </c>
      <c r="AD355" s="101">
        <f t="shared" ref="AD355" si="5089">LN(U355/C355)</f>
        <v>4.7397389636799209E-3</v>
      </c>
      <c r="AE355" s="101">
        <f t="shared" ref="AE355" si="5090">LN(V355/C355)</f>
        <v>-8.7744481817403634E-4</v>
      </c>
      <c r="AF355" s="101">
        <f t="shared" ref="AF355" si="5091">LN(N355/C355)</f>
        <v>4.4881900871470625E-3</v>
      </c>
      <c r="AG355" s="101">
        <f t="shared" ref="AG355" si="5092">LN(N355/N354)</f>
        <v>2.5100734639381867E-3</v>
      </c>
      <c r="AH355" s="101">
        <f t="shared" ref="AH355" si="5093">LN(D355/C355)</f>
        <v>5.9459925514110799E-5</v>
      </c>
      <c r="AI355" s="101">
        <f t="shared" ref="AI355" si="5094">LN(E355/C355)</f>
        <v>1.0222184812171394E-3</v>
      </c>
      <c r="AJ355" s="101">
        <f t="shared" ref="AJ355" si="5095">LN(F355/C355)</f>
        <v>2.7943091401132843E-4</v>
      </c>
      <c r="AK355" s="101">
        <f t="shared" ref="AK355" si="5096">+LN(G355/C355)</f>
        <v>2.1650333434535306E-3</v>
      </c>
      <c r="AL355" s="101">
        <f t="shared" ref="AL355" si="5097">LN(H355/I355)</f>
        <v>3.1492720317608338E-3</v>
      </c>
      <c r="AM355" s="101">
        <f t="shared" ref="AM355" si="5098">LN(O355/P355)</f>
        <v>3.0108989943325899E-3</v>
      </c>
      <c r="AN355" s="101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101">
        <f t="shared" ref="AQ355" si="5102">LN(M355/L355)</f>
        <v>2.0453929078384679E-4</v>
      </c>
      <c r="AR355" s="101">
        <f t="shared" ref="AR355" si="5103">LN(N355/L355)</f>
        <v>1.6440234577067248E-3</v>
      </c>
      <c r="AS355" s="101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101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101">
        <f t="shared" ref="AY355" si="5110">LN(G355/I355)</f>
        <v>3.0424781616275646E-3</v>
      </c>
      <c r="AZ355" s="101">
        <f t="shared" ref="AZ355" si="5111">LN(N355/P355)</f>
        <v>2.7593501177997325E-3</v>
      </c>
      <c r="BA355" s="101">
        <f t="shared" ref="BA355" si="5112">AV354</f>
        <v>0.55313496280552688</v>
      </c>
      <c r="BB355" s="101">
        <f t="shared" ref="BB355" si="5113">AR354</f>
        <v>1.5430679188231314E-4</v>
      </c>
      <c r="BC355" s="101">
        <f t="shared" ref="BC355" si="5114">AS354</f>
        <v>-1.3254637727164844E-3</v>
      </c>
      <c r="BD355" s="39">
        <f t="shared" ref="BD355" si="5115">IF(AR354&lt;0,1,0)</f>
        <v>0</v>
      </c>
      <c r="BE355" s="100"/>
    </row>
    <row r="356" spans="1:58" x14ac:dyDescent="0.15">
      <c r="A356" s="98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100">
        <f t="shared" si="195"/>
        <v>3366.0441549999996</v>
      </c>
      <c r="T356" s="100" t="str">
        <f t="shared" ref="T356" si="5116">IF(AVERAGE(N355)&lt;S355,"熊",IF(AVERAGE(N355)&gt;S355,"牛",""))</f>
        <v>牛</v>
      </c>
      <c r="U356" s="100">
        <f t="shared" ref="U356" si="5117">MAX(H356,O356)</f>
        <v>3384.93</v>
      </c>
      <c r="V356" s="100">
        <f t="shared" ref="V356" si="5118">MIN(I356,P356)</f>
        <v>3374.77</v>
      </c>
      <c r="W356" s="40">
        <f t="shared" ref="W356" si="5119">LN(U356/V356)</f>
        <v>3.0060528280183639E-3</v>
      </c>
      <c r="X356" s="100">
        <f t="shared" ref="X356" si="5120">IF(U356=H356,J356,Q356)</f>
        <v>937</v>
      </c>
      <c r="Y356" s="100">
        <f t="shared" ref="Y356" si="5121">IF(V356=I356,K356,R356)</f>
        <v>1014</v>
      </c>
      <c r="Z356" s="101">
        <f t="shared" ref="Z356" si="5122">(U356-V356)/(C356)</f>
        <v>3.0038908665160347E-3</v>
      </c>
      <c r="AA356" s="101">
        <f t="shared" ref="AA356" si="5123">LN(C356/N355)</f>
        <v>1.076776637410047E-3</v>
      </c>
      <c r="AB356" s="101">
        <f t="shared" ref="AB356" si="5124">LN(N356/U356)</f>
        <v>-1.2533960095562531E-3</v>
      </c>
      <c r="AC356" s="101">
        <f t="shared" ref="AC356" si="5125">LN(N356/V356)</f>
        <v>1.7526568184622151E-3</v>
      </c>
      <c r="AD356" s="101">
        <f t="shared" ref="AD356" si="5126">LN(U356/C356)</f>
        <v>7.8318838500808399E-4</v>
      </c>
      <c r="AE356" s="101">
        <f t="shared" ref="AE356" si="5127">LN(V356/C356)</f>
        <v>-2.2228644430102897E-3</v>
      </c>
      <c r="AF356" s="101">
        <f t="shared" ref="AF356" si="5128">LN(N356/C356)</f>
        <v>-4.7020762454817104E-4</v>
      </c>
      <c r="AG356" s="101">
        <f t="shared" ref="AG356" si="5129">LN(N356/N355)</f>
        <v>6.065690128619519E-4</v>
      </c>
      <c r="AH356" s="101">
        <f t="shared" ref="AH356" si="5130">LN(D356/C356)</f>
        <v>-2.6021337643575092E-4</v>
      </c>
      <c r="AI356" s="101">
        <f t="shared" ref="AI356" si="5131">LN(E356/C356)</f>
        <v>1.9215959356766354E-4</v>
      </c>
      <c r="AJ356" s="101">
        <f t="shared" ref="AJ356" si="5132">LN(F356/C356)</f>
        <v>-8.5744655425694889E-5</v>
      </c>
      <c r="AK356" s="101">
        <f t="shared" ref="AK356" si="5133">+LN(G356/C356)</f>
        <v>-9.7023056501190129E-4</v>
      </c>
      <c r="AL356" s="101">
        <f t="shared" ref="AL356" si="5134">LN(H356/I356)</f>
        <v>3.0060528280183639E-3</v>
      </c>
      <c r="AM356" s="101">
        <f t="shared" ref="AM356" si="5135">LN(O356/P356)</f>
        <v>2.3312309570601951E-3</v>
      </c>
      <c r="AN356" s="101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101">
        <f t="shared" ref="AQ356" si="5139">LN(M356/L356)</f>
        <v>7.1019154487636759E-5</v>
      </c>
      <c r="AR356" s="101">
        <f t="shared" ref="AR356" si="5140">LN(N356/L356)</f>
        <v>4.2603929081654605E-4</v>
      </c>
      <c r="AS356" s="101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101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101">
        <f t="shared" ref="AY356" si="5147">LN(G356/I356)</f>
        <v>1.2526338779984354E-3</v>
      </c>
      <c r="AZ356" s="101">
        <f t="shared" ref="AZ356" si="5148">LN(N356/P356)</f>
        <v>1.3142045479283028E-3</v>
      </c>
      <c r="BA356" s="101">
        <f t="shared" ref="BA356" si="5149">AV355</f>
        <v>0.95509772847332719</v>
      </c>
      <c r="BB356" s="101">
        <f t="shared" ref="BB356" si="5150">AR355</f>
        <v>1.6440234577067248E-3</v>
      </c>
      <c r="BC356" s="101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8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100">
        <f t="shared" si="195"/>
        <v>3366.9176949999992</v>
      </c>
      <c r="T357" s="100" t="str">
        <f t="shared" ref="T357" si="5153">IF(AVERAGE(N356)&lt;S356,"熊",IF(AVERAGE(N356)&gt;S356,"牛",""))</f>
        <v>牛</v>
      </c>
      <c r="U357" s="100">
        <f t="shared" ref="U357" si="5154">MAX(H357,O357)</f>
        <v>3388.64</v>
      </c>
      <c r="V357" s="100">
        <f t="shared" ref="V357" si="5155">MIN(I357,P357)</f>
        <v>3374.19</v>
      </c>
      <c r="W357" s="40">
        <f t="shared" ref="W357" si="5156">LN(U357/V357)</f>
        <v>4.273365437269909E-3</v>
      </c>
      <c r="X357" s="100">
        <f t="shared" ref="X357" si="5157">IF(U357=H357,J357,Q357)</f>
        <v>1459</v>
      </c>
      <c r="Y357" s="100">
        <f t="shared" ref="Y357" si="5158">IF(V357=I357,K357,R357)</f>
        <v>932</v>
      </c>
      <c r="Z357" s="101">
        <f t="shared" ref="Z357" si="5159">(U357-V357)/(C357)</f>
        <v>4.2794653777923344E-3</v>
      </c>
      <c r="AA357" s="101">
        <f t="shared" ref="AA357" si="5160">LN(C357/N356)</f>
        <v>-1.2135061750104346E-3</v>
      </c>
      <c r="AB357" s="101">
        <f t="shared" ref="AB357" si="5161">LN(N357/U357)</f>
        <v>-1.1804842360044615E-4</v>
      </c>
      <c r="AC357" s="101">
        <f t="shared" ref="AC357" si="5162">LN(N357/V357)</f>
        <v>4.1553170136694852E-3</v>
      </c>
      <c r="AD357" s="101">
        <f t="shared" ref="AD357" si="5163">LN(U357/C357)</f>
        <v>3.5623364595480538E-3</v>
      </c>
      <c r="AE357" s="101">
        <f t="shared" ref="AE357" si="5164">LN(V357/C357)</f>
        <v>-7.1102897772182835E-4</v>
      </c>
      <c r="AF357" s="101">
        <f t="shared" ref="AF357" si="5165">LN(N357/C357)</f>
        <v>3.4442880359475672E-3</v>
      </c>
      <c r="AG357" s="101">
        <f t="shared" ref="AG357" si="5166">LN(N357/N356)</f>
        <v>2.230781860937192E-3</v>
      </c>
      <c r="AH357" s="101">
        <f t="shared" ref="AH357" si="5167">LN(D357/C357)</f>
        <v>-5.2433492871910292E-4</v>
      </c>
      <c r="AI357" s="101">
        <f t="shared" ref="AI357" si="5168">LN(E357/C357)</f>
        <v>4.3525571960271564E-4</v>
      </c>
      <c r="AJ357" s="101">
        <f t="shared" ref="AJ357" si="5169">LN(F357/C357)</f>
        <v>1.036011861758086E-3</v>
      </c>
      <c r="AK357" s="101">
        <f t="shared" ref="AK357" si="5170">+LN(G357/C357)</f>
        <v>2.1034608342375954E-3</v>
      </c>
      <c r="AL357" s="101">
        <f t="shared" ref="AL357" si="5171">LN(H357/I357)</f>
        <v>3.8542304431028042E-3</v>
      </c>
      <c r="AM357" s="101">
        <f t="shared" ref="AM357" si="5172">LN(O357/P357)</f>
        <v>2.7541551342807513E-3</v>
      </c>
      <c r="AN357" s="101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101">
        <f t="shared" ref="AQ357" si="5176">LN(M357/L357)</f>
        <v>-2.5722788314669933E-4</v>
      </c>
      <c r="AR357" s="101">
        <f t="shared" ref="AR357" si="5177">LN(N357/L357)</f>
        <v>1.6511865559935481E-3</v>
      </c>
      <c r="AS357" s="101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101">
        <f t="shared" ref="AW357" si="5182">LN(N357/C357)</f>
        <v>3.4442880359475672E-3</v>
      </c>
      <c r="AX357" s="28">
        <f t="shared" ref="AX357" si="5183">(N357-L357)/(U357-V357)</f>
        <v>0.3868512110726478</v>
      </c>
      <c r="AY357" s="101">
        <f t="shared" ref="AY357" si="5184">LN(G357/I357)</f>
        <v>2.8144898119593299E-3</v>
      </c>
      <c r="AZ357" s="101">
        <f t="shared" ref="AZ357" si="5185">LN(N357/P357)</f>
        <v>2.6361067106802256E-3</v>
      </c>
      <c r="BA357" s="101">
        <f t="shared" ref="BA357" si="5186">AV356</f>
        <v>0.58267716535434622</v>
      </c>
      <c r="BB357" s="101">
        <f t="shared" ref="BB357" si="5187">AR356</f>
        <v>4.2603929081654605E-4</v>
      </c>
      <c r="BC357" s="101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8">
        <v>43033</v>
      </c>
      <c r="B358" s="41">
        <f t="shared" si="4153"/>
        <v>3</v>
      </c>
    </row>
    <row r="359" spans="1:58" x14ac:dyDescent="0.15">
      <c r="A359" s="98">
        <v>43034</v>
      </c>
      <c r="B359" s="41">
        <f t="shared" si="4153"/>
        <v>4</v>
      </c>
    </row>
    <row r="360" spans="1:58" x14ac:dyDescent="0.15">
      <c r="A360" s="98">
        <v>1031</v>
      </c>
      <c r="B360" s="41">
        <f t="shared" si="4153"/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11"/>
  <sheetViews>
    <sheetView zoomScale="115" zoomScaleNormal="115" workbookViewId="0">
      <pane xSplit="1" ySplit="1" topLeftCell="B287" activePane="bottomRight" state="frozen"/>
      <selection pane="topRight" activeCell="B1" sqref="B1"/>
      <selection pane="bottomLeft" activeCell="A2" sqref="A2"/>
      <selection pane="bottomRight" activeCell="D308" sqref="D308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365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374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381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08" si="15">LN(C220/C219)</f>
        <v>5.8655326653686257E-5</v>
      </c>
      <c r="H220">
        <v>6.8302350000000001</v>
      </c>
      <c r="I220" s="25">
        <f t="shared" ref="I220:I308" si="16">LN(H220/H219)</f>
        <v>1.1859738836099735E-4</v>
      </c>
      <c r="J220">
        <v>6.8346549999999997</v>
      </c>
      <c r="K220" s="25">
        <f t="shared" ref="K220:K308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385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386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387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402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406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413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428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432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439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443</v>
      </c>
    </row>
    <row r="268" spans="1:14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445</v>
      </c>
    </row>
    <row r="270" spans="1:14" x14ac:dyDescent="0.1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450</v>
      </c>
    </row>
    <row r="271" spans="1:14" x14ac:dyDescent="0.1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451</v>
      </c>
    </row>
    <row r="272" spans="1:14" x14ac:dyDescent="0.1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1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1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454</v>
      </c>
    </row>
    <row r="278" spans="1:1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1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x14ac:dyDescent="0.1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463</v>
      </c>
    </row>
    <row r="284" spans="1:14" x14ac:dyDescent="0.1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1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 x14ac:dyDescent="0.1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466</v>
      </c>
    </row>
    <row r="287" spans="1:14" x14ac:dyDescent="0.1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 x14ac:dyDescent="0.1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474</v>
      </c>
    </row>
    <row r="289" spans="1:14" x14ac:dyDescent="0.15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 x14ac:dyDescent="0.15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 x14ac:dyDescent="0.15">
      <c r="A291" s="98">
        <v>43007</v>
      </c>
      <c r="B291" s="41">
        <f t="shared" ref="B291:B311" si="20"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 x14ac:dyDescent="0.15">
      <c r="A292" s="98">
        <v>43010</v>
      </c>
      <c r="B292" s="41">
        <f t="shared" si="20"/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478</v>
      </c>
    </row>
    <row r="293" spans="1:14" x14ac:dyDescent="0.15">
      <c r="A293" s="98">
        <v>43011</v>
      </c>
      <c r="B293" s="41">
        <f t="shared" si="20"/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 x14ac:dyDescent="0.15">
      <c r="A294" s="98">
        <v>43012</v>
      </c>
      <c r="B294" s="41">
        <f t="shared" si="20"/>
        <v>3</v>
      </c>
      <c r="C294">
        <v>6.6368999999999998</v>
      </c>
      <c r="D294" s="101">
        <f t="shared" si="15"/>
        <v>0</v>
      </c>
      <c r="H294">
        <v>6.6427399999999999</v>
      </c>
      <c r="I294" s="101">
        <f t="shared" si="16"/>
        <v>-5.626392164067193E-3</v>
      </c>
      <c r="J294">
        <v>6.6483150000000002</v>
      </c>
      <c r="K294" s="101">
        <f t="shared" si="17"/>
        <v>-3.3763536631831502E-3</v>
      </c>
      <c r="L294">
        <v>6.6483100000000004</v>
      </c>
      <c r="M294" s="101">
        <f t="shared" si="18"/>
        <v>-2.5822825400348879E-3</v>
      </c>
    </row>
    <row r="295" spans="1:14" x14ac:dyDescent="0.15">
      <c r="A295" s="98">
        <v>43013</v>
      </c>
      <c r="B295" s="41">
        <f t="shared" si="20"/>
        <v>4</v>
      </c>
      <c r="C295">
        <v>6.6368999999999998</v>
      </c>
      <c r="D295" s="101">
        <f t="shared" si="15"/>
        <v>0</v>
      </c>
      <c r="H295">
        <v>6.6511899999999997</v>
      </c>
      <c r="I295" s="101">
        <f t="shared" si="16"/>
        <v>1.2712570531060849E-3</v>
      </c>
      <c r="J295">
        <v>6.6390450000000003</v>
      </c>
      <c r="K295" s="101">
        <f t="shared" si="17"/>
        <v>-1.3953112588167087E-3</v>
      </c>
      <c r="L295">
        <v>6.6537600000000001</v>
      </c>
      <c r="M295" s="101">
        <f t="shared" si="18"/>
        <v>8.1942138403274102E-4</v>
      </c>
    </row>
    <row r="296" spans="1:14" x14ac:dyDescent="0.15">
      <c r="A296" s="98">
        <v>43014</v>
      </c>
      <c r="B296" s="41">
        <f t="shared" si="20"/>
        <v>5</v>
      </c>
      <c r="C296">
        <v>6.6368999999999998</v>
      </c>
      <c r="D296" s="101">
        <f t="shared" si="15"/>
        <v>0</v>
      </c>
      <c r="H296">
        <v>6.65618</v>
      </c>
      <c r="I296" s="101">
        <f t="shared" si="16"/>
        <v>7.4996039546236764E-4</v>
      </c>
      <c r="J296">
        <v>6.6538300000000001</v>
      </c>
      <c r="K296" s="101">
        <f t="shared" si="17"/>
        <v>2.2245008843979263E-3</v>
      </c>
      <c r="L296">
        <v>6.6513499999999999</v>
      </c>
      <c r="M296" s="101">
        <f t="shared" si="18"/>
        <v>-3.6226683227072123E-4</v>
      </c>
      <c r="N296" t="s">
        <v>489</v>
      </c>
    </row>
    <row r="297" spans="1:14" x14ac:dyDescent="0.15">
      <c r="A297" s="98">
        <v>43017</v>
      </c>
      <c r="B297" s="41">
        <f t="shared" si="20"/>
        <v>1</v>
      </c>
      <c r="C297">
        <v>6.6492999999999904</v>
      </c>
      <c r="D297" s="101">
        <f t="shared" si="15"/>
        <v>1.8665989673979496E-3</v>
      </c>
      <c r="H297">
        <v>6.6261749999999999</v>
      </c>
      <c r="I297" s="101">
        <f t="shared" si="16"/>
        <v>-4.5180317857813658E-3</v>
      </c>
      <c r="J297">
        <v>6.6259249999999996</v>
      </c>
      <c r="K297" s="101">
        <f t="shared" si="17"/>
        <v>-4.2026439602237094E-3</v>
      </c>
      <c r="L297">
        <v>6.61557</v>
      </c>
      <c r="M297" s="101">
        <f t="shared" si="18"/>
        <v>-5.3938799281809668E-3</v>
      </c>
      <c r="N297" t="s">
        <v>498</v>
      </c>
    </row>
    <row r="298" spans="1:14" x14ac:dyDescent="0.15">
      <c r="A298" s="98">
        <v>43018</v>
      </c>
      <c r="B298" s="41">
        <f t="shared" si="20"/>
        <v>2</v>
      </c>
      <c r="C298">
        <v>6.6273</v>
      </c>
      <c r="D298" s="101">
        <f t="shared" si="15"/>
        <v>-3.3141045351996828E-3</v>
      </c>
      <c r="H298">
        <v>6.5837250000000003</v>
      </c>
      <c r="I298" s="101">
        <f t="shared" si="16"/>
        <v>-6.4270200564652295E-3</v>
      </c>
      <c r="J298">
        <v>6.5759499999999997</v>
      </c>
      <c r="K298" s="101">
        <f t="shared" si="17"/>
        <v>-7.5709304488147753E-3</v>
      </c>
      <c r="L298">
        <v>6.5666200000000003</v>
      </c>
      <c r="M298" s="101">
        <f t="shared" si="18"/>
        <v>-7.4267212035443878E-3</v>
      </c>
      <c r="N298" t="s">
        <v>512</v>
      </c>
    </row>
    <row r="299" spans="1:14" x14ac:dyDescent="0.15">
      <c r="A299" s="98">
        <v>43019</v>
      </c>
      <c r="B299" s="41">
        <f t="shared" si="20"/>
        <v>3</v>
      </c>
      <c r="C299">
        <v>6.5840999999999896</v>
      </c>
      <c r="D299" s="101">
        <f t="shared" si="15"/>
        <v>-6.5398298393279245E-3</v>
      </c>
      <c r="H299">
        <v>6.5751799999999996</v>
      </c>
      <c r="I299" s="101">
        <f t="shared" si="16"/>
        <v>-1.2987404652729008E-3</v>
      </c>
      <c r="J299">
        <v>6.5864950000000002</v>
      </c>
      <c r="K299" s="101">
        <f t="shared" si="17"/>
        <v>1.6022862402895503E-3</v>
      </c>
      <c r="L299">
        <v>6.5739049999999999</v>
      </c>
      <c r="M299" s="101">
        <f t="shared" si="18"/>
        <v>1.1087838189644341E-3</v>
      </c>
      <c r="N299" t="s">
        <v>511</v>
      </c>
    </row>
    <row r="300" spans="1:14" x14ac:dyDescent="0.15">
      <c r="A300" s="98">
        <v>43020</v>
      </c>
      <c r="B300" s="41">
        <f t="shared" si="20"/>
        <v>4</v>
      </c>
      <c r="C300">
        <v>6.5808</v>
      </c>
      <c r="D300" s="101">
        <f t="shared" si="15"/>
        <v>-5.0133310076142727E-4</v>
      </c>
      <c r="H300">
        <v>6.5769849999999996</v>
      </c>
      <c r="I300" s="101">
        <f t="shared" si="16"/>
        <v>2.7447952657709546E-4</v>
      </c>
      <c r="J300">
        <v>6.5829700000000004</v>
      </c>
      <c r="K300" s="101">
        <f t="shared" si="17"/>
        <v>-5.3532927634972844E-4</v>
      </c>
      <c r="L300">
        <v>6.5783699999999996</v>
      </c>
      <c r="M300" s="101">
        <f t="shared" si="18"/>
        <v>6.7897001416569996E-4</v>
      </c>
      <c r="N300" t="s">
        <v>510</v>
      </c>
    </row>
    <row r="301" spans="1:14" x14ac:dyDescent="0.15">
      <c r="A301" s="98">
        <v>43021</v>
      </c>
      <c r="B301" s="41">
        <f t="shared" si="20"/>
        <v>5</v>
      </c>
      <c r="C301">
        <v>6.5865999999999998</v>
      </c>
      <c r="D301" s="101">
        <f t="shared" si="15"/>
        <v>8.8096364887735464E-4</v>
      </c>
      <c r="H301">
        <v>6.5703849999999999</v>
      </c>
      <c r="I301" s="101">
        <f t="shared" si="16"/>
        <v>-1.0040031663233505E-3</v>
      </c>
      <c r="J301">
        <v>6.5779949999999996</v>
      </c>
      <c r="K301" s="101">
        <f t="shared" si="17"/>
        <v>-7.5602362546588545E-4</v>
      </c>
      <c r="L301">
        <v>6.5677599999999998</v>
      </c>
      <c r="M301" s="101">
        <f t="shared" si="18"/>
        <v>-1.6141636061285779E-3</v>
      </c>
      <c r="N301" t="s">
        <v>514</v>
      </c>
    </row>
    <row r="302" spans="1:14" x14ac:dyDescent="0.15">
      <c r="A302" s="98">
        <v>43024</v>
      </c>
      <c r="B302" s="41">
        <f t="shared" si="20"/>
        <v>1</v>
      </c>
      <c r="C302">
        <v>6.5838999999999999</v>
      </c>
      <c r="D302" s="101">
        <f t="shared" si="15"/>
        <v>-4.1000721883359046E-4</v>
      </c>
      <c r="H302">
        <v>6.5734599999999999</v>
      </c>
      <c r="I302" s="101">
        <f t="shared" si="16"/>
        <v>4.6789962238610395E-4</v>
      </c>
      <c r="J302">
        <v>6.5820499999999997</v>
      </c>
      <c r="K302" s="101">
        <f t="shared" si="17"/>
        <v>6.1625931041007294E-4</v>
      </c>
      <c r="L302">
        <v>6.583145</v>
      </c>
      <c r="M302" s="101">
        <f t="shared" si="18"/>
        <v>2.3397639962814331E-3</v>
      </c>
    </row>
    <row r="303" spans="1:14" x14ac:dyDescent="0.15">
      <c r="A303" s="98">
        <v>43025</v>
      </c>
      <c r="B303" s="41">
        <f t="shared" si="20"/>
        <v>2</v>
      </c>
      <c r="C303">
        <v>6.5883000000000003</v>
      </c>
      <c r="D303" s="101">
        <f t="shared" si="15"/>
        <v>6.6807369515373193E-4</v>
      </c>
      <c r="H303">
        <v>6.6043000000000003</v>
      </c>
      <c r="I303" s="101">
        <f t="shared" si="16"/>
        <v>4.6806219424408973E-3</v>
      </c>
      <c r="J303">
        <v>6.6109749999999998</v>
      </c>
      <c r="K303" s="101">
        <f t="shared" si="17"/>
        <v>4.3848998005992937E-3</v>
      </c>
      <c r="L303">
        <v>6.6064550000000004</v>
      </c>
      <c r="M303" s="101">
        <f t="shared" si="18"/>
        <v>3.5346067005080804E-3</v>
      </c>
      <c r="N303" t="s">
        <v>521</v>
      </c>
    </row>
    <row r="304" spans="1:14" x14ac:dyDescent="0.15">
      <c r="A304" s="98">
        <v>43026</v>
      </c>
      <c r="B304" s="41">
        <f t="shared" si="20"/>
        <v>3</v>
      </c>
      <c r="C304">
        <v>6.5991</v>
      </c>
      <c r="D304" s="101">
        <f t="shared" si="15"/>
        <v>1.6379274784301349E-3</v>
      </c>
      <c r="H304">
        <v>6.6116799999999998</v>
      </c>
      <c r="I304" s="101">
        <f t="shared" si="16"/>
        <v>1.1168298933706537E-3</v>
      </c>
      <c r="J304">
        <v>6.6202249999999996</v>
      </c>
      <c r="K304" s="101">
        <f t="shared" si="17"/>
        <v>1.3982105186186205E-3</v>
      </c>
      <c r="L304">
        <v>6.6202699999999997</v>
      </c>
      <c r="M304" s="101">
        <f t="shared" si="18"/>
        <v>2.0889532403127152E-3</v>
      </c>
      <c r="N304" t="s">
        <v>522</v>
      </c>
    </row>
    <row r="305" spans="1:14" x14ac:dyDescent="0.15">
      <c r="A305" s="98">
        <v>43027</v>
      </c>
      <c r="B305" s="41">
        <f t="shared" si="20"/>
        <v>4</v>
      </c>
      <c r="C305">
        <v>6.6093000000000002</v>
      </c>
      <c r="D305" s="101">
        <f t="shared" si="15"/>
        <v>1.5444720068418288E-3</v>
      </c>
      <c r="H305">
        <v>6.6289100000000003</v>
      </c>
      <c r="I305" s="101">
        <f t="shared" si="16"/>
        <v>2.6026045252800219E-3</v>
      </c>
      <c r="J305">
        <v>6.6236449999999998</v>
      </c>
      <c r="K305" s="101">
        <f t="shared" si="17"/>
        <v>5.1646536488512127E-4</v>
      </c>
      <c r="L305">
        <v>6.6057949999999996</v>
      </c>
      <c r="M305" s="101">
        <f t="shared" si="18"/>
        <v>-2.1888605234099078E-3</v>
      </c>
      <c r="N305" t="s">
        <v>541</v>
      </c>
    </row>
    <row r="306" spans="1:14" x14ac:dyDescent="0.15">
      <c r="A306" s="98">
        <v>43028</v>
      </c>
      <c r="B306" s="41">
        <f t="shared" si="20"/>
        <v>5</v>
      </c>
      <c r="C306">
        <v>6.6091999999999897</v>
      </c>
      <c r="D306" s="101">
        <f t="shared" si="15"/>
        <v>-1.5130309794951198E-5</v>
      </c>
      <c r="H306">
        <v>6.6228749999999996</v>
      </c>
      <c r="I306" s="101">
        <f t="shared" si="16"/>
        <v>-9.108207561800112E-4</v>
      </c>
      <c r="J306">
        <v>6.6208450000000001</v>
      </c>
      <c r="K306" s="101">
        <f t="shared" si="17"/>
        <v>-4.228173439240105E-4</v>
      </c>
      <c r="L306">
        <v>6.6236199999999998</v>
      </c>
      <c r="M306" s="101">
        <f t="shared" si="18"/>
        <v>2.694754195351787E-3</v>
      </c>
      <c r="N306" t="s">
        <v>546</v>
      </c>
    </row>
    <row r="307" spans="1:14" x14ac:dyDescent="0.15">
      <c r="A307" s="98">
        <v>43031</v>
      </c>
      <c r="B307" s="41">
        <f t="shared" si="20"/>
        <v>1</v>
      </c>
      <c r="C307">
        <v>6.6204999999999998</v>
      </c>
      <c r="D307" s="101">
        <f t="shared" si="15"/>
        <v>1.7082780029772653E-3</v>
      </c>
      <c r="H307">
        <v>6.6304499999999997</v>
      </c>
      <c r="I307" s="101">
        <f t="shared" si="16"/>
        <v>1.1431094951423007E-3</v>
      </c>
      <c r="J307">
        <v>6.6419499999999996</v>
      </c>
      <c r="K307" s="101">
        <f t="shared" si="17"/>
        <v>3.1825897654544784E-3</v>
      </c>
      <c r="L307">
        <v>6.637575</v>
      </c>
      <c r="M307" s="101">
        <f>LN(L307/L306)</f>
        <v>2.1046376516050971E-3</v>
      </c>
    </row>
    <row r="308" spans="1:14" x14ac:dyDescent="0.15">
      <c r="A308" s="98">
        <v>43032</v>
      </c>
      <c r="B308" s="41">
        <f t="shared" si="20"/>
        <v>2</v>
      </c>
      <c r="C308">
        <v>6.6267999999999896</v>
      </c>
      <c r="D308" s="101">
        <f t="shared" si="15"/>
        <v>9.5113728456935887E-4</v>
      </c>
      <c r="H308">
        <v>6.6323699999999999</v>
      </c>
      <c r="I308" s="101">
        <f t="shared" si="16"/>
        <v>2.8953118769806411E-4</v>
      </c>
      <c r="J308">
        <v>6.6319650000000001</v>
      </c>
      <c r="K308" s="101">
        <f t="shared" si="17"/>
        <v>-1.5044546967979838E-3</v>
      </c>
      <c r="L308">
        <v>6.6426850000000002</v>
      </c>
      <c r="M308" s="101">
        <f>LN(L308/L307)</f>
        <v>7.6956328448240597E-4</v>
      </c>
    </row>
    <row r="309" spans="1:14" x14ac:dyDescent="0.15">
      <c r="A309" s="98">
        <v>43033</v>
      </c>
      <c r="B309" s="41">
        <f t="shared" si="20"/>
        <v>3</v>
      </c>
    </row>
    <row r="310" spans="1:14" x14ac:dyDescent="0.15">
      <c r="A310" s="98">
        <v>43034</v>
      </c>
      <c r="B310" s="41">
        <f t="shared" si="20"/>
        <v>4</v>
      </c>
    </row>
    <row r="311" spans="1:14" x14ac:dyDescent="0.15">
      <c r="A311" s="98">
        <v>1031</v>
      </c>
      <c r="B311" s="41">
        <f t="shared" si="20"/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48"/>
  <sheetViews>
    <sheetView zoomScale="115" zoomScaleNormal="115" workbookViewId="0">
      <pane xSplit="1" ySplit="2" topLeftCell="B426" activePane="bottomRight" state="frozen"/>
      <selection pane="topRight" activeCell="B1" sqref="B1"/>
      <selection pane="bottomLeft" activeCell="A3" sqref="A3"/>
      <selection pane="bottomRight" activeCell="E444" sqref="E444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366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368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375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382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389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45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414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415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417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420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429</v>
      </c>
    </row>
    <row r="399" spans="1:14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1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444</v>
      </c>
    </row>
    <row r="405" spans="1:14" x14ac:dyDescent="0.1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446</v>
      </c>
    </row>
    <row r="407" spans="1:14" x14ac:dyDescent="0.1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1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x14ac:dyDescent="0.1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x14ac:dyDescent="0.1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x14ac:dyDescent="0.1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x14ac:dyDescent="0.1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x14ac:dyDescent="0.1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x14ac:dyDescent="0.1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455</v>
      </c>
    </row>
    <row r="415" spans="1:14" x14ac:dyDescent="0.1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x14ac:dyDescent="0.1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x14ac:dyDescent="0.1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x14ac:dyDescent="0.1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459</v>
      </c>
    </row>
    <row r="419" spans="1:14" x14ac:dyDescent="0.1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x14ac:dyDescent="0.1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464</v>
      </c>
    </row>
    <row r="421" spans="1:14" x14ac:dyDescent="0.1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x14ac:dyDescent="0.1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x14ac:dyDescent="0.1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467</v>
      </c>
    </row>
    <row r="424" spans="1:14" x14ac:dyDescent="0.15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 x14ac:dyDescent="0.15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 x14ac:dyDescent="0.15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7" x14ac:dyDescent="0.15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475</v>
      </c>
    </row>
    <row r="428" spans="1:14" x14ac:dyDescent="0.15">
      <c r="A428" s="98">
        <v>43007</v>
      </c>
      <c r="B428">
        <v>13.66</v>
      </c>
      <c r="C428" s="101">
        <f t="shared" ref="C428" si="606">B428/B427-1</f>
        <v>5.8910162002945299E-3</v>
      </c>
      <c r="D428" s="26">
        <f t="shared" ref="D428" si="607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8">+B428/D428-1</f>
        <v>-1.1473609635470727E-2</v>
      </c>
      <c r="H428" s="101">
        <f>(+B428/(D428*(1-VLOOKUP(A428,FX!A:K,9,0)))-1)</f>
        <v>-1.1270581157484472E-2</v>
      </c>
      <c r="I428" s="101">
        <f t="shared" si="373"/>
        <v>-1.0288364005216599E-2</v>
      </c>
      <c r="J428">
        <v>11937.02</v>
      </c>
      <c r="K428">
        <v>11962.6</v>
      </c>
      <c r="L428" s="101">
        <f t="shared" ref="L428" si="609">+K428/J428-1</f>
        <v>2.1429133904442565E-3</v>
      </c>
      <c r="M428" s="100">
        <f t="shared" ref="M428" si="610">WEEKDAY(A428,2)</f>
        <v>5</v>
      </c>
    </row>
    <row r="429" spans="1:14" x14ac:dyDescent="0.15">
      <c r="A429" s="98">
        <v>43010</v>
      </c>
      <c r="B429">
        <v>13.66</v>
      </c>
      <c r="C429" s="101">
        <f t="shared" ref="C429" si="611">B429/B428-1</f>
        <v>0</v>
      </c>
      <c r="D429" s="26">
        <f t="shared" ref="D429" si="612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3">+B429/D429-1</f>
        <v>-1.0288364005216599E-2</v>
      </c>
      <c r="H429" s="101">
        <f>(+B429/(D429*(1-VLOOKUP(A429,FX!A:K,9,0)))-1)</f>
        <v>-1.0943756536686222E-2</v>
      </c>
      <c r="I429" s="101">
        <f t="shared" si="373"/>
        <v>-1.086169442433027E-2</v>
      </c>
      <c r="J429">
        <v>11962.6</v>
      </c>
      <c r="K429">
        <v>11962.6</v>
      </c>
      <c r="L429" s="101">
        <f t="shared" ref="L429" si="614">+K429/J429-1</f>
        <v>0</v>
      </c>
      <c r="M429" s="100">
        <f t="shared" ref="M429" si="615">WEEKDAY(A429,2)</f>
        <v>1</v>
      </c>
    </row>
    <row r="430" spans="1:14" x14ac:dyDescent="0.15">
      <c r="A430" s="98">
        <v>43011</v>
      </c>
      <c r="B430">
        <v>14</v>
      </c>
      <c r="C430" s="101">
        <f t="shared" ref="C430" si="616">B430/B429-1</f>
        <v>2.4890190336749551E-2</v>
      </c>
      <c r="D430" s="26">
        <f t="shared" ref="D430" si="617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8">+B430/D430-1</f>
        <v>1.3758146270818283E-2</v>
      </c>
      <c r="H430" s="101">
        <f>(+B430/(D430*(1-VLOOKUP(A430,FX!A:K,9,0)))-1)</f>
        <v>1.5612357178484526E-2</v>
      </c>
      <c r="I430" s="101">
        <f t="shared" si="373"/>
        <v>1.4419244982247559E-2</v>
      </c>
      <c r="J430">
        <v>11962.6</v>
      </c>
      <c r="K430">
        <v>11962.6</v>
      </c>
      <c r="L430" s="101">
        <f t="shared" ref="L430" si="619">+K430/J430-1</f>
        <v>0</v>
      </c>
      <c r="M430" s="100">
        <f t="shared" ref="M430" si="620">WEEKDAY(A430,2)</f>
        <v>2</v>
      </c>
    </row>
    <row r="431" spans="1:14" x14ac:dyDescent="0.15">
      <c r="A431" s="98">
        <v>43012</v>
      </c>
      <c r="B431">
        <v>14.06</v>
      </c>
      <c r="C431" s="101">
        <f t="shared" ref="C431" si="621">B431/B430-1</f>
        <v>4.2857142857142261E-3</v>
      </c>
      <c r="D431" s="26">
        <f t="shared" ref="D431" si="622">+F430*(1+L431)</f>
        <v>13.801</v>
      </c>
      <c r="E431" s="26">
        <f>D431*(1-VLOOKUP(A431,FX!A:K,9,0))</f>
        <v>13.87864983825629</v>
      </c>
      <c r="F431">
        <v>13.795999999999999</v>
      </c>
      <c r="G431" s="101">
        <f t="shared" ref="G431" si="623">+B431/D431-1</f>
        <v>1.8766756032171594E-2</v>
      </c>
      <c r="H431" s="101">
        <f>(+B431/(D431*(1-VLOOKUP(A431,FX!A:K,9,0)))-1)</f>
        <v>1.3066844675612588E-2</v>
      </c>
      <c r="I431" s="101">
        <f t="shared" si="373"/>
        <v>1.9135981443896943E-2</v>
      </c>
      <c r="J431">
        <v>11962.6</v>
      </c>
      <c r="K431">
        <v>11962.6</v>
      </c>
      <c r="L431" s="101">
        <f t="shared" ref="L431" si="624">+K431/J431-1</f>
        <v>0</v>
      </c>
      <c r="M431" s="100">
        <f t="shared" ref="M431" si="625">WEEKDAY(A431,2)</f>
        <v>3</v>
      </c>
    </row>
    <row r="432" spans="1:14" x14ac:dyDescent="0.15">
      <c r="A432" s="98">
        <v>43013</v>
      </c>
      <c r="B432">
        <v>14.06</v>
      </c>
      <c r="C432" s="101">
        <f t="shared" ref="C432" si="626">B432/B431-1</f>
        <v>0</v>
      </c>
      <c r="D432" s="26">
        <f t="shared" ref="D432" si="627">+F431*(1+L432)</f>
        <v>13.795999999999999</v>
      </c>
      <c r="E432" s="26">
        <f>D432*(1-VLOOKUP(A432,FX!A:K,9,0))</f>
        <v>13.778461737695348</v>
      </c>
      <c r="F432">
        <v>13.8</v>
      </c>
      <c r="G432" s="101">
        <f t="shared" ref="G432" si="628">+B432/D432-1</f>
        <v>1.9135981443896943E-2</v>
      </c>
      <c r="H432" s="101">
        <f>(+B432/(D432*(1-VLOOKUP(A432,FX!A:K,9,0)))-1)</f>
        <v>2.0433214364881991E-2</v>
      </c>
      <c r="I432" s="101">
        <f t="shared" si="373"/>
        <v>1.8840579710144967E-2</v>
      </c>
      <c r="J432">
        <v>11962.6</v>
      </c>
      <c r="K432">
        <v>11962.6</v>
      </c>
      <c r="L432" s="101">
        <f t="shared" ref="L432" si="629">+K432/J432-1</f>
        <v>0</v>
      </c>
      <c r="M432" s="100">
        <f t="shared" ref="M432" si="630">WEEKDAY(A432,2)</f>
        <v>4</v>
      </c>
      <c r="N432" s="50" t="s">
        <v>485</v>
      </c>
    </row>
    <row r="433" spans="1:14" x14ac:dyDescent="0.15">
      <c r="A433" s="98">
        <v>43014</v>
      </c>
      <c r="B433">
        <v>14.04</v>
      </c>
      <c r="C433" s="101">
        <f t="shared" ref="C433" si="631">B433/B432-1</f>
        <v>-1.4224751066856944E-3</v>
      </c>
      <c r="D433" s="26">
        <f t="shared" ref="D433" si="632">+F432*(1+L433)</f>
        <v>13.8</v>
      </c>
      <c r="E433" s="26">
        <f>D433*(1-VLOOKUP(A433,FX!A:K,9,0))</f>
        <v>13.789650546542619</v>
      </c>
      <c r="F433">
        <v>13.79</v>
      </c>
      <c r="G433" s="101">
        <f t="shared" ref="G433" si="633">+B433/D433-1</f>
        <v>1.7391304347825987E-2</v>
      </c>
      <c r="H433" s="101">
        <f>(+B433/(D433*(1-VLOOKUP(A433,FX!A:K,9,0)))-1)</f>
        <v>1.8154880184411137E-2</v>
      </c>
      <c r="I433" s="101">
        <f t="shared" si="373"/>
        <v>1.8129079042784602E-2</v>
      </c>
      <c r="J433">
        <v>11962.6</v>
      </c>
      <c r="K433">
        <v>11962.6</v>
      </c>
      <c r="L433" s="101">
        <f t="shared" ref="L433" si="634">+K433/J433-1</f>
        <v>0</v>
      </c>
      <c r="M433" s="100">
        <f t="shared" ref="M433" si="635">WEEKDAY(A433,2)</f>
        <v>5</v>
      </c>
    </row>
    <row r="434" spans="1:14" x14ac:dyDescent="0.15">
      <c r="A434" s="98">
        <v>43017</v>
      </c>
      <c r="B434">
        <v>13.9</v>
      </c>
      <c r="C434" s="101">
        <f t="shared" ref="C434" si="636">B434/B433-1</f>
        <v>-9.9715099715098621E-3</v>
      </c>
      <c r="D434" s="26">
        <f t="shared" ref="D434" si="637">+F433*(1+L434)</f>
        <v>13.959570912677846</v>
      </c>
      <c r="E434" s="26">
        <f>D434*(1-VLOOKUP(A434,FX!A:K,9,0))</f>
        <v>14.022640697777193</v>
      </c>
      <c r="F434">
        <v>13.929</v>
      </c>
      <c r="G434" s="101">
        <f t="shared" ref="G434" si="638">+B434/D434-1</f>
        <v>-4.2673885215013252E-3</v>
      </c>
      <c r="H434" s="101">
        <f>(+B434/(D434*(1-VLOOKUP(A434,FX!A:K,9,0)))-1)</f>
        <v>-8.7459060258624488E-3</v>
      </c>
      <c r="I434" s="101">
        <f t="shared" si="373"/>
        <v>-2.0819872209060231E-3</v>
      </c>
      <c r="J434">
        <v>11962.6</v>
      </c>
      <c r="K434">
        <v>12109.7</v>
      </c>
      <c r="L434" s="101">
        <f t="shared" ref="L434" si="639">+K434/J434-1</f>
        <v>1.2296657917175269E-2</v>
      </c>
      <c r="M434" s="100">
        <f t="shared" ref="M434" si="640">WEEKDAY(A434,2)</f>
        <v>1</v>
      </c>
    </row>
    <row r="435" spans="1:14" x14ac:dyDescent="0.15">
      <c r="A435" s="98">
        <v>43018</v>
      </c>
      <c r="B435">
        <v>14</v>
      </c>
      <c r="C435" s="101">
        <f t="shared" ref="C435" si="641">B435/B434-1</f>
        <v>7.194244604316502E-3</v>
      </c>
      <c r="D435" s="26">
        <f t="shared" ref="D435" si="642">+F434*(1+L435)</f>
        <v>13.96901667341057</v>
      </c>
      <c r="E435" s="26">
        <f>D435*(1-VLOOKUP(A435,FX!A:K,9,0))</f>
        <v>14.058795823739679</v>
      </c>
      <c r="F435">
        <v>14.013999999999999</v>
      </c>
      <c r="G435" s="101">
        <f t="shared" ref="G435" si="643">+B435/D435-1</f>
        <v>2.2180034081000777E-3</v>
      </c>
      <c r="H435" s="101">
        <f>(+B435/(D435*(1-VLOOKUP(A435,FX!A:K,9,0)))-1)</f>
        <v>-4.1821379637931866E-3</v>
      </c>
      <c r="I435" s="101">
        <f t="shared" si="373"/>
        <v>-9.9900099900096517E-4</v>
      </c>
      <c r="J435">
        <v>12109.7</v>
      </c>
      <c r="K435">
        <v>12144.49</v>
      </c>
      <c r="L435" s="101">
        <f t="shared" ref="L435" si="644">+K435/J435-1</f>
        <v>2.8729035401371394E-3</v>
      </c>
      <c r="M435" s="100">
        <f t="shared" ref="M435" si="645">WEEKDAY(A435,2)</f>
        <v>2</v>
      </c>
    </row>
    <row r="436" spans="1:14" x14ac:dyDescent="0.15">
      <c r="A436" s="98">
        <v>43019</v>
      </c>
      <c r="B436">
        <v>14.06</v>
      </c>
      <c r="C436" s="101">
        <f t="shared" ref="C436" si="646">B436/B435-1</f>
        <v>4.2857142857142261E-3</v>
      </c>
      <c r="D436" s="26">
        <f t="shared" ref="D436" si="647">+F435*(1+L436)</f>
        <v>14.093194829918753</v>
      </c>
      <c r="E436" s="26">
        <f>D436*(1-VLOOKUP(A436,FX!A:K,9,0))</f>
        <v>14.111498232329343</v>
      </c>
      <c r="F436">
        <v>14.182</v>
      </c>
      <c r="G436" s="101">
        <f t="shared" ref="G436" si="648">+B436/D436-1</f>
        <v>-2.3553800482685183E-3</v>
      </c>
      <c r="H436" s="101">
        <f>(+B436/(D436*(1-VLOOKUP(A436,FX!A:K,9,0)))-1)</f>
        <v>-3.6493809148741008E-3</v>
      </c>
      <c r="I436" s="101">
        <f t="shared" si="373"/>
        <v>-8.6024538146947105E-3</v>
      </c>
      <c r="J436">
        <v>12144.49</v>
      </c>
      <c r="K436">
        <v>12213.12</v>
      </c>
      <c r="L436" s="101">
        <f t="shared" ref="L436" si="649">+K436/J436-1</f>
        <v>5.6511224431821105E-3</v>
      </c>
      <c r="M436" s="100">
        <f t="shared" ref="M436" si="650">WEEKDAY(A436,2)</f>
        <v>3</v>
      </c>
      <c r="N436" s="50" t="s">
        <v>505</v>
      </c>
    </row>
    <row r="437" spans="1:14" x14ac:dyDescent="0.15">
      <c r="A437" s="98">
        <v>43020</v>
      </c>
      <c r="B437">
        <v>14.12</v>
      </c>
      <c r="C437" s="101">
        <f t="shared" ref="C437" si="651">B437/B436-1</f>
        <v>4.2674253200567502E-3</v>
      </c>
      <c r="D437" s="26">
        <f t="shared" ref="D437" si="652">+F436*(1+L437)</f>
        <v>14.243892505764293</v>
      </c>
      <c r="E437" s="26">
        <f>D437*(1-VLOOKUP(A437,FX!A:K,9,0))</f>
        <v>14.239982848892696</v>
      </c>
      <c r="F437">
        <v>14.24</v>
      </c>
      <c r="G437" s="101">
        <f t="shared" ref="G437" si="653">+B437/D437-1</f>
        <v>-8.6979388333741081E-3</v>
      </c>
      <c r="H437" s="101">
        <f>(+B437/(D437*(1-VLOOKUP(A437,FX!A:K,9,0)))-1)</f>
        <v>-8.425772008709087E-3</v>
      </c>
      <c r="I437" s="101">
        <f t="shared" si="373"/>
        <v>-8.4269662921349076E-3</v>
      </c>
      <c r="J437">
        <v>12213.12</v>
      </c>
      <c r="K437">
        <v>12266.42</v>
      </c>
      <c r="L437" s="101">
        <f t="shared" ref="L437" si="654">+K437/J437-1</f>
        <v>4.364159199287343E-3</v>
      </c>
      <c r="M437" s="100">
        <f t="shared" ref="M437" si="655">WEEKDAY(A437,2)</f>
        <v>4</v>
      </c>
      <c r="N437" s="50" t="s">
        <v>506</v>
      </c>
    </row>
    <row r="438" spans="1:14" x14ac:dyDescent="0.15">
      <c r="A438" s="98">
        <v>43021</v>
      </c>
      <c r="B438">
        <v>14.14</v>
      </c>
      <c r="C438" s="101">
        <f t="shared" ref="C438" si="656">B438/B437-1</f>
        <v>1.4164305949009304E-3</v>
      </c>
      <c r="D438" s="26">
        <f t="shared" ref="D438" si="657">+F437*(1+L438)</f>
        <v>14.2530136095128</v>
      </c>
      <c r="E438" s="26">
        <f>D438*(1-VLOOKUP(A438,FX!A:K,9,0))</f>
        <v>14.267323680306403</v>
      </c>
      <c r="F438">
        <v>14.257</v>
      </c>
      <c r="G438" s="101">
        <f t="shared" ref="G438" si="658">+B438/D438-1</f>
        <v>-7.9291027574247552E-3</v>
      </c>
      <c r="H438" s="101">
        <f>(+B438/(D438*(1-VLOOKUP(A438,FX!A:K,9,0)))-1)</f>
        <v>-8.9241460528544092E-3</v>
      </c>
      <c r="I438" s="101">
        <f t="shared" si="373"/>
        <v>-8.2064950550606586E-3</v>
      </c>
      <c r="J438">
        <v>12266.42</v>
      </c>
      <c r="K438">
        <v>12277.63</v>
      </c>
      <c r="L438" s="101">
        <f t="shared" ref="L438" si="659">+K438/J438-1</f>
        <v>9.1387707252810202E-4</v>
      </c>
      <c r="M438" s="100">
        <f t="shared" ref="M438" si="660">WEEKDAY(A438,2)</f>
        <v>5</v>
      </c>
    </row>
    <row r="439" spans="1:14" x14ac:dyDescent="0.15">
      <c r="A439" s="98">
        <v>43024</v>
      </c>
      <c r="B439">
        <v>14.2</v>
      </c>
      <c r="C439" s="101">
        <f t="shared" ref="C439" si="661">B439/B438-1</f>
        <v>4.2432814710040567E-3</v>
      </c>
      <c r="D439" s="26">
        <f t="shared" ref="D439" si="662">+F438*(1+L439)</f>
        <v>14.322237204574497</v>
      </c>
      <c r="E439" s="26">
        <f>D439*(1-VLOOKUP(A439,FX!A:K,9,0))</f>
        <v>14.315535835194751</v>
      </c>
      <c r="F439">
        <v>14.327999999999999</v>
      </c>
      <c r="G439" s="101">
        <f t="shared" ref="G439" si="663">+B439/D439-1</f>
        <v>-8.5347842539191809E-3</v>
      </c>
      <c r="H439" s="101">
        <f>(+B439/(D439*(1-VLOOKUP(A439,FX!A:K,9,0)))-1)</f>
        <v>-8.0706608907161748E-3</v>
      </c>
      <c r="I439" s="101">
        <f t="shared" si="373"/>
        <v>-8.9335566722501536E-3</v>
      </c>
      <c r="J439">
        <v>12277.63</v>
      </c>
      <c r="K439">
        <v>12333.81</v>
      </c>
      <c r="L439" s="101">
        <f t="shared" ref="L439" si="664">+K439/J439-1</f>
        <v>4.5758016815948821E-3</v>
      </c>
      <c r="M439" s="100">
        <f t="shared" ref="M439" si="665">WEEKDAY(A439,2)</f>
        <v>1</v>
      </c>
    </row>
    <row r="440" spans="1:14" x14ac:dyDescent="0.15">
      <c r="A440" s="98">
        <v>43025</v>
      </c>
      <c r="B440">
        <v>14.14</v>
      </c>
      <c r="C440" s="101">
        <f t="shared" ref="C440" si="666">B440/B439-1</f>
        <v>-4.2253521126759397E-3</v>
      </c>
      <c r="D440" s="26">
        <f t="shared" ref="D440" si="667">+F439*(1+L440)</f>
        <v>14.330253668574432</v>
      </c>
      <c r="E440" s="26">
        <f>D440*(1-VLOOKUP(A440,FX!A:K,9,0))</f>
        <v>14.263179168812558</v>
      </c>
      <c r="F440">
        <v>14.317</v>
      </c>
      <c r="G440" s="101">
        <f t="shared" ref="G440" si="668">+B440/D440-1</f>
        <v>-1.3276364325053747E-2</v>
      </c>
      <c r="H440" s="101">
        <f>(+B440/(D440*(1-VLOOKUP(A440,FX!A:K,9,0)))-1)</f>
        <v>-8.6361650060385875E-3</v>
      </c>
      <c r="I440" s="101">
        <f t="shared" si="373"/>
        <v>-1.2362925193825536E-2</v>
      </c>
      <c r="J440">
        <v>12333.81</v>
      </c>
      <c r="K440">
        <v>12335.75</v>
      </c>
      <c r="L440" s="101">
        <f t="shared" ref="L440" si="669">+K440/J440-1</f>
        <v>1.5729121820440284E-4</v>
      </c>
      <c r="M440" s="100">
        <f t="shared" ref="M440" si="670">WEEKDAY(A440,2)</f>
        <v>2</v>
      </c>
    </row>
    <row r="441" spans="1:14" x14ac:dyDescent="0.15">
      <c r="A441" s="98">
        <v>43026</v>
      </c>
      <c r="B441">
        <v>14.26</v>
      </c>
      <c r="C441" s="101">
        <f t="shared" ref="C441" si="671">B441/B440-1</f>
        <v>8.4865629420083355E-3</v>
      </c>
      <c r="D441" s="26">
        <f t="shared" ref="D441" si="672">+F440*(1+L441)</f>
        <v>14.46307442757838</v>
      </c>
      <c r="E441" s="26">
        <f>D441*(1-VLOOKUP(A441,FX!A:K,9,0))</f>
        <v>14.446921633707616</v>
      </c>
      <c r="F441">
        <v>14.45</v>
      </c>
      <c r="G441" s="101">
        <f t="shared" ref="G441" si="673">+B441/D441-1</f>
        <v>-1.404088934169867E-2</v>
      </c>
      <c r="H441" s="101">
        <f>(+B441/(D441*(1-VLOOKUP(A441,FX!A:K,9,0)))-1)</f>
        <v>-1.2938509562583245E-2</v>
      </c>
      <c r="I441" s="101">
        <f t="shared" si="373"/>
        <v>-1.314878892733562E-2</v>
      </c>
      <c r="J441">
        <v>12335.75</v>
      </c>
      <c r="K441">
        <v>12461.61</v>
      </c>
      <c r="L441" s="101">
        <f t="shared" ref="L441" si="674">+K441/J441-1</f>
        <v>1.0202865654702853E-2</v>
      </c>
      <c r="M441" s="100">
        <f t="shared" ref="M441" si="675">WEEKDAY(A441,2)</f>
        <v>3</v>
      </c>
    </row>
    <row r="442" spans="1:14" ht="27" x14ac:dyDescent="0.15">
      <c r="A442" s="98">
        <v>43027</v>
      </c>
      <c r="B442">
        <v>14.12</v>
      </c>
      <c r="C442" s="101">
        <f t="shared" ref="C442" si="676">B442/B441-1</f>
        <v>-9.817671809256745E-3</v>
      </c>
      <c r="D442" s="26">
        <f t="shared" ref="D442" si="677">+F441*(1+L442)</f>
        <v>14.462801556139214</v>
      </c>
      <c r="E442" s="26">
        <f>D442*(1-VLOOKUP(A442,FX!A:K,9,0))</f>
        <v>14.425160603360979</v>
      </c>
      <c r="F442">
        <v>14.414</v>
      </c>
      <c r="G442" s="101">
        <f t="shared" ref="G442" si="678">+B442/D442-1</f>
        <v>-2.3702292727213803E-2</v>
      </c>
      <c r="H442" s="101">
        <f>(+B442/(D442*(1-VLOOKUP(A442,FX!A:K,9,0)))-1)</f>
        <v>-2.1154745638664041E-2</v>
      </c>
      <c r="I442" s="101">
        <f t="shared" si="373"/>
        <v>-2.039683640904677E-2</v>
      </c>
      <c r="J442">
        <v>12461.61</v>
      </c>
      <c r="K442">
        <v>12472.65</v>
      </c>
      <c r="L442" s="101">
        <f t="shared" ref="L442" si="679">+K442/J442-1</f>
        <v>8.8592084008398686E-4</v>
      </c>
      <c r="M442" s="100">
        <f t="shared" ref="M442" si="680">WEEKDAY(A442,2)</f>
        <v>4</v>
      </c>
      <c r="N442" s="50" t="s">
        <v>540</v>
      </c>
    </row>
    <row r="443" spans="1:14" x14ac:dyDescent="0.15">
      <c r="A443" s="98">
        <v>43028</v>
      </c>
      <c r="B443">
        <v>14.16</v>
      </c>
      <c r="C443" s="101">
        <f t="shared" ref="C443" si="681">B443/B442-1</f>
        <v>2.8328611898018607E-3</v>
      </c>
      <c r="D443" s="26">
        <f t="shared" ref="D443" si="682">+F442*(1+L443)</f>
        <v>14.32754593129768</v>
      </c>
      <c r="E443" s="26">
        <f>D443*(1-VLOOKUP(A443,FX!A:K,9,0))</f>
        <v>14.340595757517029</v>
      </c>
      <c r="F443">
        <v>14.332000000000001</v>
      </c>
      <c r="G443" s="101">
        <f t="shared" ref="G443" si="683">+B443/D443-1</f>
        <v>-1.1693972722271018E-2</v>
      </c>
      <c r="H443" s="101">
        <f>(+B443/(D443*(1-VLOOKUP(A443,FX!A:K,9,0)))-1)</f>
        <v>-1.2593323218274555E-2</v>
      </c>
      <c r="I443" s="101">
        <f t="shared" si="373"/>
        <v>-1.2001116382919341E-2</v>
      </c>
      <c r="J443">
        <v>12472.65</v>
      </c>
      <c r="K443">
        <v>12397.84</v>
      </c>
      <c r="L443" s="101">
        <f t="shared" ref="L443" si="684">+K443/J443-1</f>
        <v>-5.9979234565228357E-3</v>
      </c>
      <c r="M443" s="100">
        <f t="shared" ref="M443" si="685">WEEKDAY(A443,2)</f>
        <v>5</v>
      </c>
    </row>
    <row r="444" spans="1:14" x14ac:dyDescent="0.15">
      <c r="A444" s="98">
        <v>43031</v>
      </c>
      <c r="B444">
        <v>14.08</v>
      </c>
      <c r="C444" s="101">
        <f t="shared" ref="C444" si="686">B444/B443-1</f>
        <v>-5.6497175141243527E-3</v>
      </c>
      <c r="D444" s="26">
        <f t="shared" ref="D444" si="687">+F443*(1+L444)</f>
        <v>14.303539087453943</v>
      </c>
      <c r="E444" s="26">
        <f>D444*(1-VLOOKUP(A444,FX!A:K,9,0))</f>
        <v>14.287188576108935</v>
      </c>
      <c r="F444">
        <v>14.279</v>
      </c>
      <c r="G444" s="101">
        <f t="shared" ref="G444" si="688">+B444/D444-1</f>
        <v>-1.5628236206940982E-2</v>
      </c>
      <c r="H444" s="101">
        <f>(+B444/(D444*(1-VLOOKUP(A444,FX!A:K,9,0)))-1)</f>
        <v>-1.4501703747047623E-2</v>
      </c>
      <c r="I444" s="101">
        <f t="shared" si="373"/>
        <v>-1.3936550178583973E-2</v>
      </c>
      <c r="J444">
        <v>12397.84</v>
      </c>
      <c r="K444">
        <v>12373.22</v>
      </c>
      <c r="L444" s="101">
        <f t="shared" ref="L444" si="689">+K444/J444-1</f>
        <v>-1.9858297897054067E-3</v>
      </c>
      <c r="M444" s="100">
        <f t="shared" ref="M444" si="690">WEEKDAY(A444,2)</f>
        <v>1</v>
      </c>
      <c r="N444" s="50" t="s">
        <v>550</v>
      </c>
    </row>
    <row r="445" spans="1:14" x14ac:dyDescent="0.15">
      <c r="A445" s="98">
        <v>43032</v>
      </c>
      <c r="B445">
        <v>14.14</v>
      </c>
      <c r="C445" s="101">
        <f t="shared" ref="C445" si="691">B445/B444-1</f>
        <v>4.2613636363637575E-3</v>
      </c>
      <c r="D445" s="26">
        <f t="shared" ref="D445" si="692">+F444*(1+L445)</f>
        <v>14.389797899819124</v>
      </c>
      <c r="E445" s="26">
        <f>D445*(1-VLOOKUP(A445,FX!A:K,9,0))</f>
        <v>14.385631604542455</v>
      </c>
      <c r="F445">
        <v>14.375999999999999</v>
      </c>
      <c r="G445" s="101">
        <f t="shared" ref="G445" si="693">+B445/D445-1</f>
        <v>-1.735937513217356E-2</v>
      </c>
      <c r="H445" s="101">
        <f>(+B445/(D445*(1-VLOOKUP(A445,FX!A:K,9,0)))-1)</f>
        <v>-1.7074787628017174E-2</v>
      </c>
      <c r="I445" s="101">
        <f t="shared" si="373"/>
        <v>-1.6416249304396113E-2</v>
      </c>
      <c r="J445">
        <v>12373.22</v>
      </c>
      <c r="K445">
        <v>12469.23</v>
      </c>
      <c r="L445" s="101">
        <f t="shared" ref="L445" si="694">+K445/J445-1</f>
        <v>7.7594999523162844E-3</v>
      </c>
      <c r="M445" s="100">
        <f t="shared" ref="M445" si="695">WEEKDAY(A445,2)</f>
        <v>2</v>
      </c>
    </row>
    <row r="446" spans="1:14" x14ac:dyDescent="0.15">
      <c r="A446" s="98">
        <v>43033</v>
      </c>
    </row>
    <row r="447" spans="1:14" x14ac:dyDescent="0.15">
      <c r="A447" s="98">
        <v>43034</v>
      </c>
    </row>
    <row r="448" spans="1:14" x14ac:dyDescent="0.15">
      <c r="A448" s="98">
        <v>1031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47"/>
  <sheetViews>
    <sheetView zoomScale="115" zoomScaleNormal="115" workbookViewId="0">
      <pane xSplit="1" ySplit="2" topLeftCell="B425" activePane="bottomRight" state="frozen"/>
      <selection pane="topRight" activeCell="B1" sqref="B1"/>
      <selection pane="bottomLeft" activeCell="A3" sqref="A3"/>
      <selection pane="bottomRight" activeCell="E442" sqref="E44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364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44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396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395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394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404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412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418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438</v>
      </c>
    </row>
    <row r="401" spans="1:13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1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1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1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x14ac:dyDescent="0.1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x14ac:dyDescent="0.1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x14ac:dyDescent="0.1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x14ac:dyDescent="0.1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x14ac:dyDescent="0.1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460</v>
      </c>
    </row>
    <row r="419" spans="1:14" x14ac:dyDescent="0.1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462</v>
      </c>
    </row>
    <row r="420" spans="1:14" x14ac:dyDescent="0.1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x14ac:dyDescent="0.1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x14ac:dyDescent="0.1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x14ac:dyDescent="0.1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x14ac:dyDescent="0.1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x14ac:dyDescent="0.15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x14ac:dyDescent="0.15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x14ac:dyDescent="0.15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 x14ac:dyDescent="0.15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100">
        <v>14.0931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-9.2953289198260958E-4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 x14ac:dyDescent="0.15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100">
        <v>14.0931</v>
      </c>
      <c r="G429" s="101">
        <f t="shared" ref="G429" si="655">+B429/D429-1</f>
        <v>2.0357479901512265E-2</v>
      </c>
      <c r="H429" s="101">
        <f>(+B429/(D429*(1-VLOOKUP(A429,FX!A:K,9,0)))-1)</f>
        <v>2.2223761298028721E-2</v>
      </c>
      <c r="I429" s="101">
        <f t="shared" si="292"/>
        <v>2.0357479901512265E-2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 x14ac:dyDescent="0.15">
      <c r="A430" s="98">
        <v>43012</v>
      </c>
      <c r="B430">
        <v>14.54</v>
      </c>
      <c r="C430" s="101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100">
        <v>14.0931</v>
      </c>
      <c r="G430" s="101">
        <f t="shared" ref="G430" si="660">+B430/D430-1</f>
        <v>3.1710553391375962E-2</v>
      </c>
      <c r="H430" s="101">
        <f>(+B430/(D430*(1-VLOOKUP(A430,FX!A:K,9,0)))-1)</f>
        <v>2.5938222614838802E-2</v>
      </c>
      <c r="I430" s="101">
        <f t="shared" si="292"/>
        <v>3.1710553391375962E-2</v>
      </c>
      <c r="J430">
        <v>11962.6</v>
      </c>
      <c r="K430">
        <v>11962.6</v>
      </c>
      <c r="L430" s="101">
        <f t="shared" ref="L430" si="661">+K430/J430-1</f>
        <v>0</v>
      </c>
      <c r="M430" s="100">
        <f t="shared" ref="M430" si="662">WEEKDAY(A430,2)</f>
        <v>3</v>
      </c>
    </row>
    <row r="431" spans="1:14" x14ac:dyDescent="0.15">
      <c r="A431" s="98">
        <v>43013</v>
      </c>
      <c r="B431">
        <v>14.54</v>
      </c>
      <c r="C431" s="101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100">
        <v>14.0931</v>
      </c>
      <c r="G431" s="101">
        <f t="shared" ref="G431" si="665">+B431/D431-1</f>
        <v>3.1710553391375962E-2</v>
      </c>
      <c r="H431" s="101">
        <f>(+B431/(D431*(1-VLOOKUP(A431,FX!A:K,9,0)))-1)</f>
        <v>3.3023792173202393E-2</v>
      </c>
      <c r="I431" s="101">
        <f t="shared" si="292"/>
        <v>3.1710553391375962E-2</v>
      </c>
      <c r="J431">
        <v>11962.6</v>
      </c>
      <c r="K431">
        <v>11962.6</v>
      </c>
      <c r="L431" s="101">
        <f t="shared" ref="L431" si="666">+K431/J431-1</f>
        <v>0</v>
      </c>
      <c r="M431" s="100">
        <f t="shared" ref="M431" si="667">WEEKDAY(A431,2)</f>
        <v>4</v>
      </c>
    </row>
    <row r="432" spans="1:14" x14ac:dyDescent="0.15">
      <c r="A432" s="98">
        <v>43014</v>
      </c>
      <c r="B432">
        <v>14.54</v>
      </c>
      <c r="C432" s="101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100">
        <v>14.0931</v>
      </c>
      <c r="G432" s="101">
        <f t="shared" ref="G432" si="670">+B432/D432-1</f>
        <v>3.1710553391375962E-2</v>
      </c>
      <c r="H432" s="101">
        <f>(+B432/(D432*(1-VLOOKUP(A432,FX!A:K,9,0)))-1)</f>
        <v>3.2484876157407916E-2</v>
      </c>
      <c r="I432" s="101">
        <f t="shared" si="292"/>
        <v>3.1710553391375962E-2</v>
      </c>
      <c r="J432">
        <v>11962.6</v>
      </c>
      <c r="K432">
        <v>11962.6</v>
      </c>
      <c r="L432" s="101">
        <f t="shared" ref="L432" si="671">+K432/J432-1</f>
        <v>0</v>
      </c>
      <c r="M432" s="100">
        <f t="shared" ref="M432" si="672">WEEKDAY(A432,2)</f>
        <v>5</v>
      </c>
    </row>
    <row r="433" spans="1:14" x14ac:dyDescent="0.15">
      <c r="A433" s="98">
        <v>43017</v>
      </c>
      <c r="B433">
        <v>14.4</v>
      </c>
      <c r="C433" s="101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101">
        <f t="shared" ref="G433" si="675">+B433/D433-1</f>
        <v>9.364800423301789E-3</v>
      </c>
      <c r="H433" s="101">
        <f>(+B433/(D433*(1-VLOOKUP(A433,FX!A:K,9,0)))-1)</f>
        <v>4.8249692729798177E-3</v>
      </c>
      <c r="I433" s="101">
        <f t="shared" si="292"/>
        <v>5.4812694201027412E-3</v>
      </c>
      <c r="J433">
        <v>11962.6</v>
      </c>
      <c r="K433">
        <v>12109.7</v>
      </c>
      <c r="L433" s="101">
        <f t="shared" ref="L433" si="676">+K433/J433-1</f>
        <v>1.2296657917175269E-2</v>
      </c>
      <c r="M433" s="100">
        <f t="shared" ref="M433" si="677">WEEKDAY(A433,2)</f>
        <v>1</v>
      </c>
    </row>
    <row r="434" spans="1:14" x14ac:dyDescent="0.15">
      <c r="A434" s="98">
        <v>43018</v>
      </c>
      <c r="B434">
        <v>14.46</v>
      </c>
      <c r="C434" s="101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101">
        <f t="shared" ref="G434" si="680">+B434/D434-1</f>
        <v>6.7783974870789798E-3</v>
      </c>
      <c r="H434" s="101">
        <f>(+B434/(D434*(1-VLOOKUP(A434,FX!A:K,9,0)))-1)</f>
        <v>3.4913354233467864E-4</v>
      </c>
      <c r="I434" s="101">
        <f t="shared" si="292"/>
        <v>1.0374520178446645E-4</v>
      </c>
      <c r="J434">
        <v>12109.7</v>
      </c>
      <c r="K434">
        <v>12144.49</v>
      </c>
      <c r="L434" s="101">
        <f t="shared" ref="L434" si="681">+K434/J434-1</f>
        <v>2.8729035401371394E-3</v>
      </c>
      <c r="M434" s="100">
        <f t="shared" ref="M434" si="682">WEEKDAY(A434,2)</f>
        <v>2</v>
      </c>
    </row>
    <row r="435" spans="1:14" x14ac:dyDescent="0.15">
      <c r="A435" s="98">
        <v>43019</v>
      </c>
      <c r="B435">
        <v>14.52</v>
      </c>
      <c r="C435" s="101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101">
        <f t="shared" ref="G435" si="685">+B435/D435-1</f>
        <v>-1.3897157163468288E-3</v>
      </c>
      <c r="H435" s="101">
        <f>(+B435/(D435*(1-VLOOKUP(A435,FX!A:K,9,0)))-1)</f>
        <v>-2.6849691035968348E-3</v>
      </c>
      <c r="I435" s="101">
        <f t="shared" si="292"/>
        <v>-2.0344201902458003E-3</v>
      </c>
      <c r="J435">
        <v>12144.49</v>
      </c>
      <c r="K435">
        <v>12213.12</v>
      </c>
      <c r="L435" s="101">
        <f t="shared" ref="L435" si="686">+K435/J435-1</f>
        <v>5.6511224431821105E-3</v>
      </c>
      <c r="M435" s="100">
        <f t="shared" ref="M435" si="687">WEEKDAY(A435,2)</f>
        <v>3</v>
      </c>
      <c r="N435" s="50" t="s">
        <v>501</v>
      </c>
    </row>
    <row r="436" spans="1:14" x14ac:dyDescent="0.15">
      <c r="A436" s="98">
        <v>43020</v>
      </c>
      <c r="B436">
        <v>14.6</v>
      </c>
      <c r="C436" s="101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101">
        <f t="shared" ref="G436" si="690">+B436/D436-1</f>
        <v>-8.9623513013503686E-4</v>
      </c>
      <c r="H436" s="101">
        <f>(+B436/(D436*(1-VLOOKUP(A436,FX!A:K,9,0)))-1)</f>
        <v>-6.2192630959689854E-4</v>
      </c>
      <c r="I436" s="101">
        <f t="shared" si="292"/>
        <v>-8.6910700965603382E-4</v>
      </c>
      <c r="J436">
        <v>12213.12</v>
      </c>
      <c r="K436">
        <v>12266.42</v>
      </c>
      <c r="L436" s="101">
        <f t="shared" ref="L436" si="691">+K436/J436-1</f>
        <v>4.364159199287343E-3</v>
      </c>
      <c r="M436" s="100">
        <f t="shared" ref="M436" si="692">WEEKDAY(A436,2)</f>
        <v>4</v>
      </c>
      <c r="N436" s="50" t="s">
        <v>509</v>
      </c>
    </row>
    <row r="437" spans="1:14" x14ac:dyDescent="0.15">
      <c r="A437" s="98">
        <v>43021</v>
      </c>
      <c r="B437">
        <v>14.62</v>
      </c>
      <c r="C437" s="101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101">
        <f t="shared" ref="G437" si="695">+B437/D437-1</f>
        <v>-4.1393334184225417E-4</v>
      </c>
      <c r="H437" s="101">
        <f>(+B437/(D437*(1-VLOOKUP(A437,FX!A:K,9,0)))-1)</f>
        <v>-1.4165143233000332E-3</v>
      </c>
      <c r="I437" s="101">
        <f t="shared" si="292"/>
        <v>-1.5434417384890819E-3</v>
      </c>
      <c r="J437">
        <v>12266.42</v>
      </c>
      <c r="K437">
        <v>12277.63</v>
      </c>
      <c r="L437" s="101">
        <f t="shared" ref="L437" si="696">+K437/J437-1</f>
        <v>9.1387707252810202E-4</v>
      </c>
      <c r="M437" s="100">
        <f t="shared" ref="M437" si="697">WEEKDAY(A437,2)</f>
        <v>5</v>
      </c>
    </row>
    <row r="438" spans="1:14" x14ac:dyDescent="0.15">
      <c r="A438" s="98">
        <v>43024</v>
      </c>
      <c r="B438">
        <v>14.64</v>
      </c>
      <c r="C438" s="101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101">
        <f t="shared" ref="G438" si="700">+B438/D438-1</f>
        <v>-4.7317143887464219E-3</v>
      </c>
      <c r="H438" s="101">
        <f>(+B438/(D438*(1-VLOOKUP(A438,FX!A:K,9,0)))-1)</f>
        <v>-4.2658107375935783E-3</v>
      </c>
      <c r="I438" s="101">
        <f t="shared" si="292"/>
        <v>-4.3186996293399504E-3</v>
      </c>
      <c r="J438">
        <v>12277.63</v>
      </c>
      <c r="K438">
        <v>12333.81</v>
      </c>
      <c r="L438" s="101">
        <f t="shared" ref="L438" si="701">+K438/J438-1</f>
        <v>4.5758016815948821E-3</v>
      </c>
      <c r="M438" s="100">
        <f t="shared" ref="M438" si="702">WEEKDAY(A438,2)</f>
        <v>1</v>
      </c>
    </row>
    <row r="439" spans="1:14" x14ac:dyDescent="0.15">
      <c r="A439" s="98">
        <v>43025</v>
      </c>
      <c r="B439">
        <v>14.58</v>
      </c>
      <c r="C439" s="101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101">
        <f t="shared" ref="G439" si="705">+B439/D439-1</f>
        <v>-8.555306240096705E-3</v>
      </c>
      <c r="H439" s="101">
        <f>(+B439/(D439*(1-VLOOKUP(A439,FX!A:K,9,0)))-1)</f>
        <v>-3.8929055166366799E-3</v>
      </c>
      <c r="I439" s="101">
        <f t="shared" si="292"/>
        <v>-3.3495112447876618E-3</v>
      </c>
      <c r="J439">
        <v>12333.81</v>
      </c>
      <c r="K439">
        <v>12335.75</v>
      </c>
      <c r="L439" s="101">
        <f t="shared" ref="L439" si="706">+K439/J439-1</f>
        <v>1.5729121820440284E-4</v>
      </c>
      <c r="M439" s="100">
        <f t="shared" ref="M439" si="707">WEEKDAY(A439,2)</f>
        <v>2</v>
      </c>
    </row>
    <row r="440" spans="1:14" ht="27" x14ac:dyDescent="0.15">
      <c r="A440" s="98">
        <v>43026</v>
      </c>
      <c r="B440">
        <v>14.72</v>
      </c>
      <c r="C440" s="101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101">
        <f t="shared" ref="G440" si="710">+B440/D440-1</f>
        <v>-3.9421238118787505E-3</v>
      </c>
      <c r="H440" s="101">
        <f>(+B440/(D440*(1-VLOOKUP(A440,FX!A:K,9,0)))-1)</f>
        <v>-2.8284528191684366E-3</v>
      </c>
      <c r="I440" s="101">
        <f t="shared" si="292"/>
        <v>-3.0004808897137192E-3</v>
      </c>
      <c r="J440">
        <v>12335.75</v>
      </c>
      <c r="K440">
        <v>12461.61</v>
      </c>
      <c r="L440" s="101">
        <f t="shared" ref="L440" si="711">+K440/J440-1</f>
        <v>1.0202865654702853E-2</v>
      </c>
      <c r="M440" s="100">
        <f t="shared" ref="M440" si="712">WEEKDAY(A440,2)</f>
        <v>3</v>
      </c>
      <c r="N440" s="50" t="s">
        <v>525</v>
      </c>
    </row>
    <row r="441" spans="1:14" x14ac:dyDescent="0.15">
      <c r="A441" s="98">
        <v>43027</v>
      </c>
      <c r="B441">
        <v>14.56</v>
      </c>
      <c r="C441" s="101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101">
        <f t="shared" ref="G441" si="715">+B441/D441-1</f>
        <v>-1.4710320844674163E-2</v>
      </c>
      <c r="H441" s="101">
        <f>(+B441/(D441*(1-VLOOKUP(A441,FX!A:K,9,0)))-1)</f>
        <v>-1.2139310142905813E-2</v>
      </c>
      <c r="I441" s="101">
        <f t="shared" si="292"/>
        <v>-1.2801041440659522E-2</v>
      </c>
      <c r="J441">
        <v>12461.61</v>
      </c>
      <c r="K441">
        <v>12472.65</v>
      </c>
      <c r="L441" s="101">
        <f t="shared" ref="L441" si="716">+K441/J441-1</f>
        <v>8.8592084008398686E-4</v>
      </c>
      <c r="M441" s="100">
        <f t="shared" ref="M441" si="717">WEEKDAY(A441,2)</f>
        <v>4</v>
      </c>
    </row>
    <row r="442" spans="1:14" x14ac:dyDescent="0.15">
      <c r="A442" s="98">
        <v>43028</v>
      </c>
      <c r="B442">
        <v>14.62</v>
      </c>
      <c r="C442" s="101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101">
        <f t="shared" ref="G442" si="720">+B442/D442-1</f>
        <v>-2.751493655995696E-3</v>
      </c>
      <c r="H442" s="101">
        <f>(+B442/(D442*(1-VLOOKUP(A442,FX!A:K,9,0)))-1)</f>
        <v>-3.6589817356643684E-3</v>
      </c>
      <c r="I442" s="101">
        <f t="shared" si="292"/>
        <v>-3.5441657579062813E-3</v>
      </c>
      <c r="J442">
        <v>12472.65</v>
      </c>
      <c r="K442">
        <v>12397.84</v>
      </c>
      <c r="L442" s="101">
        <f t="shared" ref="L442" si="721">+K442/J442-1</f>
        <v>-5.9979234565228357E-3</v>
      </c>
      <c r="M442" s="100">
        <f t="shared" ref="M442" si="722">WEEKDAY(A442,2)</f>
        <v>5</v>
      </c>
    </row>
    <row r="443" spans="1:14" x14ac:dyDescent="0.15">
      <c r="A443" s="98">
        <v>43031</v>
      </c>
      <c r="B443">
        <v>14.56</v>
      </c>
      <c r="C443" s="101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101">
        <f t="shared" ref="G443" si="725">+B443/D443-1</f>
        <v>-5.6589957989916506E-3</v>
      </c>
      <c r="H443" s="101">
        <f>(+B443/(D443*(1-VLOOKUP(A443,FX!A:K,9,0)))-1)</f>
        <v>-4.5210543640209488E-3</v>
      </c>
      <c r="I443" s="101">
        <f t="shared" si="292"/>
        <v>-3.0879624240847114E-3</v>
      </c>
      <c r="J443">
        <v>12397.84</v>
      </c>
      <c r="K443">
        <v>12373.22</v>
      </c>
      <c r="L443" s="101">
        <f t="shared" ref="L443" si="726">+K443/J443-1</f>
        <v>-1.9858297897054067E-3</v>
      </c>
      <c r="M443" s="100">
        <f t="shared" ref="M443" si="727">WEEKDAY(A443,2)</f>
        <v>1</v>
      </c>
    </row>
    <row r="444" spans="1:14" x14ac:dyDescent="0.15">
      <c r="A444" s="98">
        <v>43032</v>
      </c>
      <c r="B444">
        <v>14.64</v>
      </c>
      <c r="C444" s="101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101">
        <f t="shared" ref="G444" si="730">+B444/D444-1</f>
        <v>-5.3285766183852612E-3</v>
      </c>
      <c r="H444" s="101">
        <f>(+B444/(D444*(1-VLOOKUP(A444,FX!A:K,9,0)))-1)</f>
        <v>-5.0405048140326203E-3</v>
      </c>
      <c r="I444" s="101">
        <f t="shared" si="292"/>
        <v>-5.7859995110421947E-3</v>
      </c>
      <c r="J444">
        <v>12373.22</v>
      </c>
      <c r="K444">
        <v>12469.23</v>
      </c>
      <c r="L444" s="101">
        <f t="shared" ref="L444" si="731">+K444/J444-1</f>
        <v>7.7594999523162844E-3</v>
      </c>
      <c r="M444" s="100">
        <f t="shared" ref="M444" si="732">WEEKDAY(A444,2)</f>
        <v>2</v>
      </c>
    </row>
    <row r="445" spans="1:14" x14ac:dyDescent="0.15">
      <c r="A445" s="98">
        <v>43033</v>
      </c>
    </row>
    <row r="446" spans="1:14" x14ac:dyDescent="0.15">
      <c r="A446" s="98">
        <v>43034</v>
      </c>
    </row>
    <row r="447" spans="1:14" x14ac:dyDescent="0.15">
      <c r="A447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48"/>
  <sheetViews>
    <sheetView zoomScale="115" zoomScaleNormal="115" workbookViewId="0">
      <pane xSplit="1" ySplit="2" topLeftCell="B423" activePane="bottomRight" state="frozen"/>
      <selection pane="topRight" activeCell="B1" sqref="B1"/>
      <selection pane="bottomLeft" activeCell="A3" sqref="A3"/>
      <selection pane="bottomRight" activeCell="E445" sqref="E44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367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372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377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376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403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411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424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430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45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447</v>
      </c>
    </row>
    <row r="407" spans="1:14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  <c r="N407" s="50"/>
    </row>
    <row r="408" spans="1:14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s="50" t="s">
        <v>452</v>
      </c>
    </row>
    <row r="409" spans="1:14" x14ac:dyDescent="0.1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  <c r="N409" s="50"/>
    </row>
    <row r="410" spans="1:14" x14ac:dyDescent="0.1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s="50" t="s">
        <v>453</v>
      </c>
    </row>
    <row r="411" spans="1:14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  <c r="N411" s="50"/>
    </row>
    <row r="412" spans="1:14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  <c r="N412" s="50"/>
    </row>
    <row r="413" spans="1:14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  <c r="N413" s="50"/>
    </row>
    <row r="414" spans="1:14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  <c r="N414" s="50"/>
    </row>
    <row r="415" spans="1:14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  <c r="N415" s="50"/>
    </row>
    <row r="416" spans="1:14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  <c r="N416" s="50"/>
    </row>
    <row r="417" spans="1:14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  <c r="N417" s="50"/>
    </row>
    <row r="418" spans="1:14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  <c r="N418" s="50"/>
    </row>
    <row r="419" spans="1:14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s="50" t="s">
        <v>461</v>
      </c>
    </row>
    <row r="420" spans="1:14" x14ac:dyDescent="0.1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  <c r="N420" s="50"/>
    </row>
    <row r="421" spans="1:14" x14ac:dyDescent="0.1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  <c r="N421" s="50"/>
    </row>
    <row r="422" spans="1:14" x14ac:dyDescent="0.1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  <c r="N422" s="50"/>
    </row>
    <row r="423" spans="1:14" x14ac:dyDescent="0.1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s="50" t="s">
        <v>468</v>
      </c>
    </row>
    <row r="424" spans="1:14" x14ac:dyDescent="0.1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  <c r="N424" s="50"/>
    </row>
    <row r="425" spans="1:14" x14ac:dyDescent="0.1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  <c r="N425" s="50"/>
    </row>
    <row r="426" spans="1:14" x14ac:dyDescent="0.15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  <c r="N426" s="50"/>
    </row>
    <row r="427" spans="1:14" x14ac:dyDescent="0.15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  <c r="N427" s="50"/>
    </row>
    <row r="428" spans="1:14" x14ac:dyDescent="0.15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  <c r="N428" s="50"/>
    </row>
    <row r="429" spans="1:14" x14ac:dyDescent="0.15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10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-8.9197224975221534E-3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  <c r="N429" s="50"/>
    </row>
    <row r="430" spans="1:14" x14ac:dyDescent="0.15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10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101">
        <f t="shared" si="511"/>
        <v>-1.4866204162535812E-3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  <c r="N430" s="50"/>
    </row>
    <row r="431" spans="1:14" x14ac:dyDescent="0.15">
      <c r="A431" s="98">
        <v>43012</v>
      </c>
      <c r="B431">
        <v>8.3000000000000007</v>
      </c>
      <c r="C431" s="10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10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101">
        <f t="shared" si="511"/>
        <v>2.8245787908820708E-2</v>
      </c>
      <c r="J431">
        <v>1866.982</v>
      </c>
      <c r="K431">
        <v>1866.982</v>
      </c>
      <c r="L431" s="101">
        <f t="shared" ref="L431" si="652">+K431/J431-1</f>
        <v>0</v>
      </c>
      <c r="M431" s="100">
        <f t="shared" ref="M431" si="653">WEEKDAY(A431,2)</f>
        <v>3</v>
      </c>
      <c r="N431" s="50"/>
    </row>
    <row r="432" spans="1:14" x14ac:dyDescent="0.15">
      <c r="A432" s="98">
        <v>43013</v>
      </c>
      <c r="B432">
        <v>8.3000000000000007</v>
      </c>
      <c r="C432" s="10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10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101">
        <f t="shared" si="511"/>
        <v>2.8245787908820708E-2</v>
      </c>
      <c r="J432">
        <v>1866.982</v>
      </c>
      <c r="K432">
        <v>1866.982</v>
      </c>
      <c r="L432" s="101">
        <f t="shared" ref="L432" si="657">+K432/J432-1</f>
        <v>0</v>
      </c>
      <c r="M432" s="100">
        <f t="shared" ref="M432" si="658">WEEKDAY(A432,2)</f>
        <v>4</v>
      </c>
      <c r="N432" s="50"/>
    </row>
    <row r="433" spans="1:14" x14ac:dyDescent="0.15">
      <c r="A433" s="98">
        <v>43014</v>
      </c>
      <c r="B433">
        <v>8.35</v>
      </c>
      <c r="C433" s="10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10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101">
        <f t="shared" si="511"/>
        <v>3.4440039643211184E-2</v>
      </c>
      <c r="J433">
        <v>1866.982</v>
      </c>
      <c r="K433">
        <v>1866.982</v>
      </c>
      <c r="L433" s="101">
        <f t="shared" ref="L433" si="662">+K433/J433-1</f>
        <v>0</v>
      </c>
      <c r="M433" s="100">
        <f t="shared" ref="M433" si="663">WEEKDAY(A433,2)</f>
        <v>5</v>
      </c>
      <c r="N433" s="50" t="s">
        <v>494</v>
      </c>
    </row>
    <row r="434" spans="1:14" x14ac:dyDescent="0.15">
      <c r="A434" s="98">
        <v>43017</v>
      </c>
      <c r="B434">
        <v>8.2799999999999994</v>
      </c>
      <c r="C434" s="10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101">
        <f t="shared" si="511"/>
        <v>9.6329715888305856E-3</v>
      </c>
      <c r="J434">
        <v>1866.982</v>
      </c>
      <c r="K434">
        <v>1889.838</v>
      </c>
      <c r="L434" s="101">
        <f t="shared" ref="L434" si="667">+K434/J434-1</f>
        <v>1.2242217653946286E-2</v>
      </c>
      <c r="M434" s="100">
        <f t="shared" ref="M434" si="668">WEEKDAY(A434,2)</f>
        <v>1</v>
      </c>
      <c r="N434" s="50"/>
    </row>
    <row r="435" spans="1:14" x14ac:dyDescent="0.15">
      <c r="A435" s="98">
        <v>43018</v>
      </c>
      <c r="B435">
        <v>8.41</v>
      </c>
      <c r="C435" s="10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101">
        <f t="shared" si="511"/>
        <v>4.0592168099331527E-3</v>
      </c>
      <c r="J435">
        <v>1889.838</v>
      </c>
      <c r="K435">
        <v>1917.4580000000001</v>
      </c>
      <c r="L435" s="101">
        <f t="shared" ref="L435" si="672">+K435/J435-1</f>
        <v>1.4615009328841966E-2</v>
      </c>
      <c r="M435" s="100">
        <f t="shared" ref="M435" si="673">WEEKDAY(A435,2)</f>
        <v>2</v>
      </c>
      <c r="N435" s="50"/>
    </row>
    <row r="436" spans="1:14" x14ac:dyDescent="0.15">
      <c r="A436" s="98">
        <v>43019</v>
      </c>
      <c r="B436">
        <v>8.36</v>
      </c>
      <c r="C436" s="10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101">
        <f t="shared" si="511"/>
        <v>5.7747834456207681E-3</v>
      </c>
      <c r="J436">
        <v>1917.4580000000001</v>
      </c>
      <c r="K436">
        <v>1901.5509999999999</v>
      </c>
      <c r="L436" s="101">
        <f t="shared" ref="L436" si="677">+K436/J436-1</f>
        <v>-8.295879231774661E-3</v>
      </c>
      <c r="M436" s="100">
        <f t="shared" ref="M436" si="678">WEEKDAY(A436,2)</f>
        <v>3</v>
      </c>
      <c r="N436" s="50"/>
    </row>
    <row r="437" spans="1:14" x14ac:dyDescent="0.15">
      <c r="A437" s="98">
        <v>43020</v>
      </c>
      <c r="B437">
        <v>8.33</v>
      </c>
      <c r="C437" s="10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101">
        <f t="shared" si="511"/>
        <v>2.8894774861547567E-3</v>
      </c>
      <c r="J437">
        <v>1901.5509999999999</v>
      </c>
      <c r="K437">
        <v>1899.9860000000001</v>
      </c>
      <c r="L437" s="101">
        <f t="shared" ref="L437" si="682">+K437/J437-1</f>
        <v>-8.23012372531573E-4</v>
      </c>
      <c r="M437" s="100">
        <f t="shared" ref="M437" si="683">WEEKDAY(A437,2)</f>
        <v>4</v>
      </c>
      <c r="N437" s="50"/>
    </row>
    <row r="438" spans="1:14" x14ac:dyDescent="0.15">
      <c r="A438" s="98">
        <v>43021</v>
      </c>
      <c r="B438">
        <v>8.44</v>
      </c>
      <c r="C438" s="10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101">
        <f t="shared" si="511"/>
        <v>1.4238253440910231E-3</v>
      </c>
      <c r="J438">
        <v>1899.9860000000001</v>
      </c>
      <c r="K438">
        <v>1926.07</v>
      </c>
      <c r="L438" s="101">
        <f t="shared" ref="L438" si="687">+K438/J438-1</f>
        <v>1.3728522210163518E-2</v>
      </c>
      <c r="M438" s="100">
        <f t="shared" ref="M438" si="688">WEEKDAY(A438,2)</f>
        <v>5</v>
      </c>
      <c r="N438" s="50"/>
    </row>
    <row r="439" spans="1:14" x14ac:dyDescent="0.15">
      <c r="A439" s="98">
        <v>43024</v>
      </c>
      <c r="B439">
        <v>8.27</v>
      </c>
      <c r="C439" s="10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101">
        <f t="shared" si="511"/>
        <v>4.2501517911355258E-3</v>
      </c>
      <c r="J439">
        <v>1926.07</v>
      </c>
      <c r="K439">
        <v>1882.69</v>
      </c>
      <c r="L439" s="101">
        <f t="shared" ref="L439" si="692">+K439/J439-1</f>
        <v>-2.2522545909546277E-2</v>
      </c>
      <c r="M439" s="100">
        <f t="shared" ref="M439" si="693">WEEKDAY(A439,2)</f>
        <v>1</v>
      </c>
      <c r="N439" s="50"/>
    </row>
    <row r="440" spans="1:14" x14ac:dyDescent="0.15">
      <c r="A440" s="98">
        <v>43025</v>
      </c>
      <c r="B440">
        <v>8.2200000000000006</v>
      </c>
      <c r="C440" s="10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101">
        <f t="shared" si="511"/>
        <v>6.3663075416260373E-3</v>
      </c>
      <c r="J440">
        <v>1882.69</v>
      </c>
      <c r="K440">
        <v>1876.99</v>
      </c>
      <c r="L440" s="101">
        <f t="shared" ref="L440" si="697">+K440/J440-1</f>
        <v>-3.0275828734417365E-3</v>
      </c>
      <c r="M440" s="100">
        <f t="shared" ref="M440" si="698">WEEKDAY(A440,2)</f>
        <v>2</v>
      </c>
      <c r="N440" s="50"/>
    </row>
    <row r="441" spans="1:14" x14ac:dyDescent="0.15">
      <c r="A441" s="98">
        <v>43026</v>
      </c>
      <c r="B441">
        <v>8.19</v>
      </c>
      <c r="C441" s="10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101">
        <f t="shared" si="511"/>
        <v>8.4964905799778112E-3</v>
      </c>
      <c r="J441">
        <v>1876.99</v>
      </c>
      <c r="K441">
        <v>1868.16</v>
      </c>
      <c r="L441" s="101">
        <f t="shared" ref="L441" si="702">+K441/J441-1</f>
        <v>-4.704340459991796E-3</v>
      </c>
      <c r="M441" s="100">
        <f t="shared" ref="M441" si="703">WEEKDAY(A441,2)</f>
        <v>3</v>
      </c>
      <c r="N441" s="50" t="s">
        <v>524</v>
      </c>
    </row>
    <row r="442" spans="1:14" ht="27" x14ac:dyDescent="0.15">
      <c r="A442" s="98">
        <v>43027</v>
      </c>
      <c r="B442">
        <v>8.1</v>
      </c>
      <c r="C442" s="10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101">
        <f t="shared" si="511"/>
        <v>2.2271714922048602E-3</v>
      </c>
      <c r="J442">
        <v>1868.16</v>
      </c>
      <c r="K442">
        <v>1862.61</v>
      </c>
      <c r="L442" s="101">
        <f t="shared" ref="L442" si="707">+K442/J442-1</f>
        <v>-2.9708376156218907E-3</v>
      </c>
      <c r="M442" s="100">
        <f t="shared" ref="M442" si="708">WEEKDAY(A442,2)</f>
        <v>4</v>
      </c>
      <c r="N442" s="50" t="s">
        <v>544</v>
      </c>
    </row>
    <row r="443" spans="1:14" x14ac:dyDescent="0.15">
      <c r="A443" s="98">
        <v>43028</v>
      </c>
      <c r="B443">
        <v>8.17</v>
      </c>
      <c r="C443" s="10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101">
        <f t="shared" si="511"/>
        <v>6.1236987140245169E-4</v>
      </c>
      <c r="J443">
        <v>1862.61</v>
      </c>
      <c r="K443">
        <v>1880.21</v>
      </c>
      <c r="L443" s="101">
        <f t="shared" ref="L443" si="712">+K443/J443-1</f>
        <v>9.4491063615036452E-3</v>
      </c>
      <c r="M443" s="100">
        <f t="shared" ref="M443" si="713">WEEKDAY(A443,2)</f>
        <v>5</v>
      </c>
    </row>
    <row r="444" spans="1:14" x14ac:dyDescent="0.15">
      <c r="A444" s="98">
        <v>43031</v>
      </c>
      <c r="B444">
        <v>8.2100000000000009</v>
      </c>
      <c r="C444" s="10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101">
        <f t="shared" si="511"/>
        <v>-1.7023346303500775E-3</v>
      </c>
      <c r="J444">
        <v>1880.21</v>
      </c>
      <c r="K444">
        <v>1898.76</v>
      </c>
      <c r="L444" s="101">
        <f t="shared" ref="L444" si="717">+K444/J444-1</f>
        <v>9.8659192324261902E-3</v>
      </c>
      <c r="M444" s="100">
        <f t="shared" ref="M444" si="718">WEEKDAY(A444,2)</f>
        <v>1</v>
      </c>
    </row>
    <row r="445" spans="1:14" x14ac:dyDescent="0.15">
      <c r="A445" s="98">
        <v>43032</v>
      </c>
      <c r="B445">
        <v>8.1999999999999993</v>
      </c>
      <c r="C445" s="10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101">
        <f t="shared" si="511"/>
        <v>-4.9751243781095411E-3</v>
      </c>
      <c r="J445">
        <v>1898.76</v>
      </c>
      <c r="K445">
        <v>1901.69</v>
      </c>
      <c r="L445" s="101">
        <f t="shared" ref="L445" si="722">+K445/J445-1</f>
        <v>1.5431123470055486E-3</v>
      </c>
      <c r="M445" s="100">
        <f t="shared" ref="M445" si="723">WEEKDAY(A445,2)</f>
        <v>2</v>
      </c>
    </row>
    <row r="446" spans="1:14" x14ac:dyDescent="0.15">
      <c r="A446" s="98">
        <v>43033</v>
      </c>
    </row>
    <row r="447" spans="1:14" x14ac:dyDescent="0.15">
      <c r="A447" s="98">
        <v>43034</v>
      </c>
    </row>
    <row r="448" spans="1:14" x14ac:dyDescent="0.15">
      <c r="A448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8"/>
  <sheetViews>
    <sheetView zoomScale="115" zoomScaleNormal="115" workbookViewId="0">
      <pane xSplit="1" ySplit="2" topLeftCell="B421" activePane="bottomRight" state="frozen"/>
      <selection pane="topRight" activeCell="B1" sqref="B1"/>
      <selection pane="bottomLeft" activeCell="A3" sqref="A3"/>
      <selection pane="bottomRight" activeCell="H443" sqref="H443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369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399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398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397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405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410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435</v>
      </c>
    </row>
    <row r="401" spans="1:14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437</v>
      </c>
    </row>
    <row r="402" spans="1:14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1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1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449</v>
      </c>
    </row>
    <row r="407" spans="1:14" x14ac:dyDescent="0.1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x14ac:dyDescent="0.1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x14ac:dyDescent="0.1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x14ac:dyDescent="0.1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x14ac:dyDescent="0.1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x14ac:dyDescent="0.1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x14ac:dyDescent="0.1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x14ac:dyDescent="0.1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x14ac:dyDescent="0.1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x14ac:dyDescent="0.1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469</v>
      </c>
    </row>
    <row r="424" spans="1:14" x14ac:dyDescent="0.1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x14ac:dyDescent="0.1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x14ac:dyDescent="0.15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x14ac:dyDescent="0.15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x14ac:dyDescent="0.15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 x14ac:dyDescent="0.15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 x14ac:dyDescent="0.15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2.1693339992616689E-2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480</v>
      </c>
    </row>
    <row r="431" spans="1:14" x14ac:dyDescent="0.15">
      <c r="A431" s="98">
        <v>43012</v>
      </c>
      <c r="B431">
        <v>47.45</v>
      </c>
      <c r="C431" s="10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100">
        <v>46.051000000000002</v>
      </c>
      <c r="G431" s="101">
        <f t="shared" ref="G431" si="712">+B431/D431-1</f>
        <v>3.0379362011682787E-2</v>
      </c>
      <c r="H431" s="42">
        <f t="shared" ref="H431" si="713">(+B431/(E431)-1)</f>
        <v>2.4614479135087297E-2</v>
      </c>
      <c r="I431" s="101">
        <f t="shared" si="344"/>
        <v>3.0379362011682787E-2</v>
      </c>
      <c r="J431">
        <v>3836.5012999999999</v>
      </c>
      <c r="K431">
        <v>3836.5012999999999</v>
      </c>
      <c r="L431" s="101">
        <f t="shared" ref="L431" si="714">+K431/J431-1</f>
        <v>0</v>
      </c>
      <c r="M431" s="100">
        <f t="shared" ref="M431" si="715">WEEKDAY(A431,2)</f>
        <v>3</v>
      </c>
    </row>
    <row r="432" spans="1:14" x14ac:dyDescent="0.15">
      <c r="A432" s="98">
        <v>43013</v>
      </c>
      <c r="B432">
        <v>47.45</v>
      </c>
      <c r="C432" s="10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100">
        <v>46.051000000000002</v>
      </c>
      <c r="G432" s="101">
        <f t="shared" ref="G432" si="718">+B432/D432-1</f>
        <v>3.0379362011682787E-2</v>
      </c>
      <c r="H432" s="42">
        <f t="shared" ref="H432" si="719">(+B432/(E432)-1)</f>
        <v>3.1690906353009307E-2</v>
      </c>
      <c r="I432" s="101">
        <f t="shared" si="344"/>
        <v>3.0379362011682787E-2</v>
      </c>
      <c r="J432">
        <v>3836.5012999999999</v>
      </c>
      <c r="K432">
        <v>3836.5012999999999</v>
      </c>
      <c r="L432" s="101">
        <f t="shared" ref="L432" si="720">+K432/J432-1</f>
        <v>0</v>
      </c>
      <c r="M432" s="100">
        <f t="shared" ref="M432" si="721">WEEKDAY(A432,2)</f>
        <v>4</v>
      </c>
    </row>
    <row r="433" spans="1:14" x14ac:dyDescent="0.15">
      <c r="A433" s="98">
        <v>43014</v>
      </c>
      <c r="B433">
        <v>47.35</v>
      </c>
      <c r="C433" s="10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100">
        <v>46.051000000000002</v>
      </c>
      <c r="G433" s="101">
        <f t="shared" ref="G433" si="724">+B433/D433-1</f>
        <v>2.8207856506916151E-2</v>
      </c>
      <c r="H433" s="42">
        <f t="shared" ref="H433" si="725">(+B433/(E433)-1)</f>
        <v>2.8979550417469913E-2</v>
      </c>
      <c r="I433" s="101">
        <f t="shared" ref="I433:I445" si="726">+B433/F433-1</f>
        <v>2.8207856506916151E-2</v>
      </c>
      <c r="J433">
        <v>3836.5012999999999</v>
      </c>
      <c r="K433">
        <v>3836.5012999999999</v>
      </c>
      <c r="L433" s="101">
        <f t="shared" ref="L433" si="727">+K433/J433-1</f>
        <v>0</v>
      </c>
      <c r="M433" s="100">
        <f t="shared" ref="M433" si="728">WEEKDAY(A433,2)</f>
        <v>5</v>
      </c>
      <c r="N433" t="s">
        <v>493</v>
      </c>
    </row>
    <row r="434" spans="1:14" x14ac:dyDescent="0.15">
      <c r="A434" s="98">
        <v>43017</v>
      </c>
      <c r="B434">
        <v>47.1</v>
      </c>
      <c r="C434" s="10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101">
        <f t="shared" ref="G434" si="731">+B434/D434-1</f>
        <v>1.0737632611149683E-2</v>
      </c>
      <c r="H434" s="42">
        <f t="shared" ref="H434" si="732">(+B434/(E434)-1)</f>
        <v>6.1916268584163436E-3</v>
      </c>
      <c r="I434" s="101">
        <f t="shared" si="726"/>
        <v>4.8000000000001375E-3</v>
      </c>
      <c r="J434">
        <v>3836.5012999999999</v>
      </c>
      <c r="K434">
        <v>3882.2076000000002</v>
      </c>
      <c r="L434" s="101">
        <f t="shared" ref="L434" si="733">+K434/J434-1</f>
        <v>1.1913536950971526E-2</v>
      </c>
      <c r="M434" s="100">
        <f t="shared" ref="M434" si="734">WEEKDAY(A434,2)</f>
        <v>1</v>
      </c>
    </row>
    <row r="435" spans="1:14" x14ac:dyDescent="0.15">
      <c r="A435" s="98">
        <v>43018</v>
      </c>
      <c r="B435">
        <v>47.25</v>
      </c>
      <c r="C435" s="10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101">
        <f t="shared" ref="G435" si="737">+B435/D435-1</f>
        <v>6.0160361917054317E-3</v>
      </c>
      <c r="H435" s="42">
        <f t="shared" ref="H435" si="738">(+B435/(E435)-1)</f>
        <v>-4.0835933114846679E-4</v>
      </c>
      <c r="I435" s="101">
        <f t="shared" si="726"/>
        <v>-5.9224163458693191E-4</v>
      </c>
      <c r="J435">
        <v>3882.2076000000002</v>
      </c>
      <c r="K435">
        <v>3889.8636999999999</v>
      </c>
      <c r="L435" s="101">
        <f t="shared" ref="L435" si="739">+K435/J435-1</f>
        <v>1.9720995858127921E-3</v>
      </c>
      <c r="M435" s="100">
        <f t="shared" ref="M435" si="740">WEEKDAY(A435,2)</f>
        <v>2</v>
      </c>
      <c r="N435" t="s">
        <v>500</v>
      </c>
    </row>
    <row r="436" spans="1:14" x14ac:dyDescent="0.15">
      <c r="A436" s="98">
        <v>43019</v>
      </c>
      <c r="B436">
        <v>47.5</v>
      </c>
      <c r="C436" s="10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101">
        <f t="shared" ref="G436" si="743">+B436/D436-1</f>
        <v>1.3944908634468955E-3</v>
      </c>
      <c r="H436" s="42">
        <f t="shared" ref="H436" si="744">(+B436/(E436)-1)</f>
        <v>9.5626204552612393E-5</v>
      </c>
      <c r="I436" s="101">
        <f t="shared" si="726"/>
        <v>1.263317471680292E-4</v>
      </c>
      <c r="J436">
        <v>3889.8636999999999</v>
      </c>
      <c r="K436">
        <v>3902.6867999999999</v>
      </c>
      <c r="L436" s="101">
        <f t="shared" ref="L436" si="745">+K436/J436-1</f>
        <v>3.2965422413129275E-3</v>
      </c>
      <c r="M436" s="100">
        <f t="shared" ref="M436" si="746">WEEKDAY(A436,2)</f>
        <v>3</v>
      </c>
    </row>
    <row r="437" spans="1:14" x14ac:dyDescent="0.15">
      <c r="A437" s="98">
        <v>43020</v>
      </c>
      <c r="B437">
        <v>47.75</v>
      </c>
      <c r="C437" s="10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101">
        <f t="shared" ref="G437" si="749">+B437/D437-1</f>
        <v>2.7522138253823769E-3</v>
      </c>
      <c r="H437" s="42">
        <f t="shared" ref="H437" si="750">(+B437/(E437)-1)</f>
        <v>3.0275243454083167E-3</v>
      </c>
      <c r="I437" s="101">
        <f t="shared" si="726"/>
        <v>2.9194933943836876E-3</v>
      </c>
      <c r="J437">
        <v>3902.6867999999999</v>
      </c>
      <c r="K437">
        <v>3912.9535999999998</v>
      </c>
      <c r="L437" s="101">
        <f t="shared" ref="L437" si="751">+K437/J437-1</f>
        <v>2.63070047025038E-3</v>
      </c>
      <c r="M437" s="100">
        <f t="shared" ref="M437" si="752">WEEKDAY(A437,2)</f>
        <v>4</v>
      </c>
      <c r="N437" t="s">
        <v>508</v>
      </c>
    </row>
    <row r="438" spans="1:14" x14ac:dyDescent="0.15">
      <c r="A438" s="98">
        <v>43021</v>
      </c>
      <c r="B438">
        <v>47.9</v>
      </c>
      <c r="C438" s="10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101">
        <f t="shared" ref="G438" si="755">+B438/D438-1</f>
        <v>4.0054397961426513E-3</v>
      </c>
      <c r="H438" s="42">
        <f t="shared" ref="H438" si="756">(+B438/(E438)-1)</f>
        <v>2.9984262004199014E-3</v>
      </c>
      <c r="I438" s="101">
        <f t="shared" si="726"/>
        <v>2.5324933548209749E-3</v>
      </c>
      <c r="J438">
        <v>3912.9535999999998</v>
      </c>
      <c r="K438">
        <v>3921</v>
      </c>
      <c r="L438" s="101">
        <f t="shared" ref="L438" si="757">+K438/J438-1</f>
        <v>2.0563494542844563E-3</v>
      </c>
      <c r="M438" s="100">
        <f t="shared" ref="M438" si="758">WEEKDAY(A438,2)</f>
        <v>5</v>
      </c>
    </row>
    <row r="439" spans="1:14" x14ac:dyDescent="0.15">
      <c r="A439" s="98">
        <v>43024</v>
      </c>
      <c r="B439">
        <v>47.85</v>
      </c>
      <c r="C439" s="10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101">
        <f t="shared" ref="G439" si="761">+B439/D439-1</f>
        <v>3.4181193878877192E-3</v>
      </c>
      <c r="H439" s="42">
        <f t="shared" ref="H439" si="762">(+B439/(E439)-1)</f>
        <v>3.8878381282658747E-3</v>
      </c>
      <c r="I439" s="101">
        <f t="shared" si="726"/>
        <v>3.7549034003903081E-3</v>
      </c>
      <c r="J439">
        <v>3921</v>
      </c>
      <c r="K439">
        <v>3913.45</v>
      </c>
      <c r="L439" s="101">
        <f t="shared" ref="L439" si="763">+K439/J439-1</f>
        <v>-1.9255292017342773E-3</v>
      </c>
      <c r="M439" s="100">
        <f t="shared" ref="M439" si="764">WEEKDAY(A439,2)</f>
        <v>1</v>
      </c>
    </row>
    <row r="440" spans="1:14" x14ac:dyDescent="0.15">
      <c r="A440" s="98">
        <v>43025</v>
      </c>
      <c r="B440">
        <v>47.5</v>
      </c>
      <c r="C440" s="10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101">
        <f t="shared" ref="G440" si="767">+B440/D440-1</f>
        <v>-3.4903243793165117E-3</v>
      </c>
      <c r="H440" s="42">
        <f t="shared" ref="H440" si="768">(+B440/(E440)-1)</f>
        <v>1.1958950959514159E-3</v>
      </c>
      <c r="I440" s="101">
        <f t="shared" si="726"/>
        <v>1.9194667679132138E-3</v>
      </c>
      <c r="J440">
        <v>3913.45</v>
      </c>
      <c r="K440">
        <v>3913.07</v>
      </c>
      <c r="L440" s="101">
        <f t="shared" ref="L440" si="769">+K440/J440-1</f>
        <v>-9.7101023393553199E-5</v>
      </c>
      <c r="M440" s="100">
        <f t="shared" ref="M440" si="770">WEEKDAY(A440,2)</f>
        <v>2</v>
      </c>
    </row>
    <row r="441" spans="1:14" x14ac:dyDescent="0.15">
      <c r="A441" s="98">
        <v>43026</v>
      </c>
      <c r="B441">
        <v>47.65</v>
      </c>
      <c r="C441" s="10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101">
        <f t="shared" ref="G441" si="773">+B441/D441-1</f>
        <v>-2.8391875695981117E-3</v>
      </c>
      <c r="H441" s="42">
        <f t="shared" ref="H441" si="774">(+B441/(E441)-1)</f>
        <v>-1.7242834074814306E-3</v>
      </c>
      <c r="I441" s="101">
        <f t="shared" si="726"/>
        <v>-1.7388389583725683E-3</v>
      </c>
      <c r="J441">
        <v>3913.07</v>
      </c>
      <c r="K441">
        <v>3944.16</v>
      </c>
      <c r="L441" s="101">
        <f t="shared" ref="L441" si="775">+K441/J441-1</f>
        <v>7.9451683716365018E-3</v>
      </c>
      <c r="M441" s="100">
        <f t="shared" ref="M441" si="776">WEEKDAY(A441,2)</f>
        <v>3</v>
      </c>
    </row>
    <row r="442" spans="1:14" x14ac:dyDescent="0.15">
      <c r="A442" s="98">
        <v>43027</v>
      </c>
      <c r="B442">
        <v>47.15</v>
      </c>
      <c r="C442" s="10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101">
        <f t="shared" ref="G442" si="779">+B442/D442-1</f>
        <v>-8.9699390059111428E-3</v>
      </c>
      <c r="H442" s="42">
        <f t="shared" ref="H442" si="780">(+B442/(E442)-1)</f>
        <v>-6.3839493761665977E-3</v>
      </c>
      <c r="I442" s="101">
        <f t="shared" si="726"/>
        <v>-4.9593753297456633E-3</v>
      </c>
      <c r="J442">
        <v>3944.16</v>
      </c>
      <c r="K442">
        <v>3931.25</v>
      </c>
      <c r="L442" s="101">
        <f t="shared" ref="L442" si="781">+K442/J442-1</f>
        <v>-3.2731937852419346E-3</v>
      </c>
      <c r="M442" s="100">
        <f t="shared" ref="M442" si="782">WEEKDAY(A442,2)</f>
        <v>4</v>
      </c>
    </row>
    <row r="443" spans="1:14" x14ac:dyDescent="0.15">
      <c r="A443" s="98">
        <v>43028</v>
      </c>
      <c r="B443">
        <v>47.35</v>
      </c>
      <c r="C443" s="10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101">
        <f t="shared" ref="G443" si="785">+B443/D443-1</f>
        <v>3.8103298185010459E-4</v>
      </c>
      <c r="H443" s="42">
        <f t="shared" ref="H443" si="786">(+B443/(E443)-1)</f>
        <v>-5.2930567173781196E-4</v>
      </c>
      <c r="I443" s="101">
        <f t="shared" si="726"/>
        <v>-4.4330919761037535E-4</v>
      </c>
      <c r="J443">
        <v>3931.25</v>
      </c>
      <c r="K443">
        <v>3926.85</v>
      </c>
      <c r="L443" s="101">
        <f t="shared" ref="L443" si="787">+K443/J443-1</f>
        <v>-1.1192368839427758E-3</v>
      </c>
      <c r="M443" s="100">
        <f t="shared" ref="M443" si="788">WEEKDAY(A443,2)</f>
        <v>5</v>
      </c>
      <c r="N443" t="s">
        <v>548</v>
      </c>
    </row>
    <row r="444" spans="1:14" x14ac:dyDescent="0.15">
      <c r="A444" s="98">
        <v>43031</v>
      </c>
      <c r="B444">
        <v>47.3</v>
      </c>
      <c r="C444" s="10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101">
        <f t="shared" ref="G444" si="791">+B444/D444-1</f>
        <v>-2.5021856608273829E-3</v>
      </c>
      <c r="H444" s="42">
        <f t="shared" ref="H444" si="792">(+B444/(E444)-1)</f>
        <v>-1.3606315164909066E-3</v>
      </c>
      <c r="I444" s="101">
        <f t="shared" si="726"/>
        <v>-1.6884761502744539E-3</v>
      </c>
      <c r="J444">
        <v>3926.85</v>
      </c>
      <c r="K444">
        <v>3930.8</v>
      </c>
      <c r="L444" s="101">
        <f t="shared" ref="L444" si="793">+K444/J444-1</f>
        <v>1.0058953104905566E-3</v>
      </c>
      <c r="M444" s="100">
        <f t="shared" ref="M444" si="794">WEEKDAY(A444,2)</f>
        <v>1</v>
      </c>
    </row>
    <row r="445" spans="1:14" x14ac:dyDescent="0.15">
      <c r="A445" s="98">
        <v>43032</v>
      </c>
      <c r="B445">
        <v>47.5</v>
      </c>
      <c r="C445" s="10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101">
        <f t="shared" ref="G445" si="797">+B445/D445-1</f>
        <v>-4.708897035599402E-3</v>
      </c>
      <c r="H445" s="42">
        <f t="shared" ref="H445" si="798">(+B445/(E445)-1)</f>
        <v>-4.4206457627194995E-3</v>
      </c>
      <c r="I445" s="101">
        <f t="shared" si="726"/>
        <v>-4.7562176545770107E-3</v>
      </c>
      <c r="J445">
        <v>3930.8</v>
      </c>
      <c r="K445">
        <v>3959.4</v>
      </c>
      <c r="L445" s="101">
        <f t="shared" ref="L445" si="799">+K445/J445-1</f>
        <v>7.2758725959092274E-3</v>
      </c>
      <c r="M445" s="100">
        <f t="shared" ref="M445" si="800">WEEKDAY(A445,2)</f>
        <v>2</v>
      </c>
    </row>
    <row r="446" spans="1:14" x14ac:dyDescent="0.15">
      <c r="A446" s="98">
        <v>43033</v>
      </c>
    </row>
    <row r="447" spans="1:14" x14ac:dyDescent="0.15">
      <c r="A447" s="98">
        <v>43034</v>
      </c>
    </row>
    <row r="448" spans="1:14" x14ac:dyDescent="0.15">
      <c r="A448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54"/>
  <sheetViews>
    <sheetView zoomScale="115" zoomScaleNormal="115" workbookViewId="0">
      <pane xSplit="1" ySplit="2" topLeftCell="B426" activePane="bottomRight" state="frozen"/>
      <selection pane="topRight" activeCell="B1" sqref="B1"/>
      <selection pane="bottomLeft" activeCell="A3" sqref="A3"/>
      <selection pane="bottomRight" activeCell="E451" sqref="E451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393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50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409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422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425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x14ac:dyDescent="0.1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x14ac:dyDescent="0.1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x14ac:dyDescent="0.1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x14ac:dyDescent="0.1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x14ac:dyDescent="0.1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x14ac:dyDescent="0.1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x14ac:dyDescent="0.1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x14ac:dyDescent="0.1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1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1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x14ac:dyDescent="0.1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x14ac:dyDescent="0.1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x14ac:dyDescent="0.1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x14ac:dyDescent="0.1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x14ac:dyDescent="0.1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x14ac:dyDescent="0.15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 x14ac:dyDescent="0.15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 x14ac:dyDescent="0.15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 x14ac:dyDescent="0.15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 x14ac:dyDescent="0.15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F436">
        <v>45.21</v>
      </c>
      <c r="G436" s="42">
        <f t="shared" ref="G436" si="629">+B436/D436-1</f>
        <v>6.8239999594281731E-3</v>
      </c>
      <c r="H436" s="100"/>
      <c r="I436" s="101">
        <f t="shared" si="389"/>
        <v>7.0780800707808122E-3</v>
      </c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481</v>
      </c>
    </row>
    <row r="437" spans="1:14" x14ac:dyDescent="0.15">
      <c r="A437" s="98">
        <v>43012</v>
      </c>
      <c r="B437">
        <v>45.64</v>
      </c>
      <c r="C437" s="101">
        <f t="shared" ref="C437" si="632">B437/B436-1</f>
        <v>2.4159894575004337E-3</v>
      </c>
      <c r="D437" s="38">
        <f t="shared" ref="D437" si="633">+F436*(1+L437)</f>
        <v>45.691047761832507</v>
      </c>
      <c r="E437" s="100"/>
      <c r="F437">
        <v>45.69</v>
      </c>
      <c r="G437" s="42">
        <f t="shared" ref="G437" si="634">+B437/D437-1</f>
        <v>-1.1172377157686597E-3</v>
      </c>
      <c r="H437" s="100"/>
      <c r="I437" s="101">
        <f t="shared" si="389"/>
        <v>-1.0943313635368712E-3</v>
      </c>
      <c r="J437">
        <v>19916.740000000002</v>
      </c>
      <c r="K437">
        <v>20128.66</v>
      </c>
      <c r="L437" s="101">
        <f t="shared" ref="L437" si="635">+K437/J437-1</f>
        <v>1.0640295550376155E-2</v>
      </c>
      <c r="M437" s="100">
        <f t="shared" ref="M437" si="636">WEEKDAY(A437,2)</f>
        <v>3</v>
      </c>
      <c r="N437" s="50" t="s">
        <v>483</v>
      </c>
    </row>
    <row r="438" spans="1:14" x14ac:dyDescent="0.15">
      <c r="A438" s="98">
        <v>43013</v>
      </c>
      <c r="B438">
        <v>46.37</v>
      </c>
      <c r="C438" s="101">
        <f t="shared" ref="C438" si="637">B438/B437-1</f>
        <v>1.5994741454864014E-2</v>
      </c>
      <c r="D438" s="38">
        <f t="shared" ref="D438" si="638">+F437*(1+L438)</f>
        <v>45.69</v>
      </c>
      <c r="E438" s="100"/>
      <c r="F438">
        <v>45.67</v>
      </c>
      <c r="G438" s="42">
        <f t="shared" ref="G438" si="639">+B438/D438-1</f>
        <v>1.4882906544101626E-2</v>
      </c>
      <c r="H438" s="100"/>
      <c r="I438" s="101">
        <f t="shared" si="389"/>
        <v>1.5327348368732174E-2</v>
      </c>
      <c r="J438">
        <v>20128.66</v>
      </c>
      <c r="K438">
        <v>20128.66</v>
      </c>
      <c r="L438" s="101">
        <f t="shared" ref="L438" si="640">+K438/J438-1</f>
        <v>0</v>
      </c>
      <c r="M438" s="100">
        <f t="shared" ref="M438" si="641">WEEKDAY(A438,2)</f>
        <v>4</v>
      </c>
      <c r="N438" s="50" t="s">
        <v>486</v>
      </c>
    </row>
    <row r="439" spans="1:14" x14ac:dyDescent="0.15">
      <c r="A439" s="98">
        <v>43014</v>
      </c>
      <c r="B439">
        <v>45.82</v>
      </c>
      <c r="C439" s="101">
        <f t="shared" ref="C439" si="642">B439/B438-1</f>
        <v>-1.1861117101574226E-2</v>
      </c>
      <c r="D439" s="38">
        <f t="shared" ref="D439" si="643">+F438*(1+L439)</f>
        <v>45.955382762687627</v>
      </c>
      <c r="E439" s="100"/>
      <c r="F439">
        <v>45.97</v>
      </c>
      <c r="G439" s="42">
        <f t="shared" ref="G439" si="644">+B439/D439-1</f>
        <v>-2.9459609418713839E-3</v>
      </c>
      <c r="H439" s="100"/>
      <c r="I439" s="101">
        <f t="shared" si="389"/>
        <v>-3.2629976071351097E-3</v>
      </c>
      <c r="J439">
        <v>20128.66</v>
      </c>
      <c r="K439">
        <v>20254.439999999999</v>
      </c>
      <c r="L439" s="101">
        <f t="shared" ref="L439" si="645">+K439/J439-1</f>
        <v>6.2488014602064545E-3</v>
      </c>
      <c r="M439" s="100">
        <f t="shared" ref="M439" si="646">WEEKDAY(A439,2)</f>
        <v>5</v>
      </c>
      <c r="N439" s="50" t="s">
        <v>490</v>
      </c>
    </row>
    <row r="440" spans="1:14" x14ac:dyDescent="0.15">
      <c r="A440" s="98">
        <v>43017</v>
      </c>
      <c r="B440">
        <v>45.63</v>
      </c>
      <c r="C440" s="101">
        <f t="shared" ref="C440" si="647">B440/B439-1</f>
        <v>-4.1466608467917165E-3</v>
      </c>
      <c r="D440" s="38">
        <f t="shared" ref="D440" si="648">+F439*(1+L440)</f>
        <v>45.560468716982555</v>
      </c>
      <c r="E440" s="100"/>
      <c r="F440">
        <v>45.56</v>
      </c>
      <c r="G440" s="42">
        <f t="shared" ref="G440" si="649">+B440/D440-1</f>
        <v>1.5261318633346121E-3</v>
      </c>
      <c r="H440" s="100"/>
      <c r="I440" s="101">
        <f t="shared" si="389"/>
        <v>1.5364354697102733E-3</v>
      </c>
      <c r="J440">
        <v>20254.439999999999</v>
      </c>
      <c r="K440">
        <v>20074</v>
      </c>
      <c r="L440" s="101">
        <f t="shared" ref="L440" si="650">+K440/J440-1</f>
        <v>-8.9086639768859444E-3</v>
      </c>
      <c r="M440" s="100">
        <f t="shared" ref="M440" si="651">WEEKDAY(A440,2)</f>
        <v>1</v>
      </c>
      <c r="N440" s="50" t="s">
        <v>497</v>
      </c>
    </row>
    <row r="441" spans="1:14" x14ac:dyDescent="0.15">
      <c r="A441" s="98">
        <v>43018</v>
      </c>
      <c r="B441">
        <v>46.03</v>
      </c>
      <c r="C441" s="101">
        <f t="shared" ref="C441" si="652">B441/B440-1</f>
        <v>8.7661626123163305E-3</v>
      </c>
      <c r="D441" s="38">
        <f t="shared" ref="D441" si="653">+F440*(1+L441)</f>
        <v>45.750964351897984</v>
      </c>
      <c r="E441" s="100"/>
      <c r="F441">
        <v>45.75</v>
      </c>
      <c r="G441" s="42">
        <f t="shared" ref="G441" si="654">+B441/D441-1</f>
        <v>6.0990112898120508E-3</v>
      </c>
      <c r="H441" s="100"/>
      <c r="I441" s="101">
        <f t="shared" si="389"/>
        <v>6.1202185792350594E-3</v>
      </c>
      <c r="J441">
        <v>20074</v>
      </c>
      <c r="K441">
        <v>20158.14</v>
      </c>
      <c r="L441" s="101">
        <f t="shared" ref="L441" si="655">+K441/J441-1</f>
        <v>4.1914914815184279E-3</v>
      </c>
      <c r="M441" s="100">
        <f t="shared" ref="M441" si="656">WEEKDAY(A441,2)</f>
        <v>2</v>
      </c>
    </row>
    <row r="442" spans="1:14" ht="27" x14ac:dyDescent="0.15">
      <c r="A442" s="98">
        <v>43019</v>
      </c>
      <c r="B442">
        <v>45.85</v>
      </c>
      <c r="C442" s="101">
        <f t="shared" ref="C442" si="657">B442/B441-1</f>
        <v>-3.9104931566369405E-3</v>
      </c>
      <c r="D442" s="38">
        <f t="shared" ref="D442" si="658">+F441*(1+L442)</f>
        <v>45.626445445859595</v>
      </c>
      <c r="E442" s="100"/>
      <c r="F442">
        <v>45.62</v>
      </c>
      <c r="G442" s="42">
        <f t="shared" ref="G442" si="659">+B442/D442-1</f>
        <v>4.8996706176833715E-3</v>
      </c>
      <c r="H442" s="100"/>
      <c r="I442" s="101">
        <f t="shared" si="389"/>
        <v>5.0416483998247941E-3</v>
      </c>
      <c r="J442">
        <v>20158.14</v>
      </c>
      <c r="K442">
        <v>20103.7</v>
      </c>
      <c r="L442" s="101">
        <f t="shared" ref="L442" si="660">+K442/J442-1</f>
        <v>-2.7006459921400383E-3</v>
      </c>
      <c r="M442" s="100">
        <f t="shared" ref="M442" si="661">WEEKDAY(A442,2)</f>
        <v>3</v>
      </c>
      <c r="N442" s="50" t="s">
        <v>504</v>
      </c>
    </row>
    <row r="443" spans="1:14" x14ac:dyDescent="0.15">
      <c r="A443" s="98">
        <v>43020</v>
      </c>
      <c r="B443">
        <v>45.87</v>
      </c>
      <c r="C443" s="101">
        <f t="shared" ref="C443" si="662">B443/B442-1</f>
        <v>4.3620501635754927E-4</v>
      </c>
      <c r="D443" s="38">
        <f t="shared" ref="D443" si="663">+F442*(1+L443)</f>
        <v>45.859426881618802</v>
      </c>
      <c r="E443" s="100"/>
      <c r="F443">
        <v>45.86</v>
      </c>
      <c r="G443" s="42">
        <f t="shared" ref="G443" si="664">+B443/D443-1</f>
        <v>2.3055496110946372E-4</v>
      </c>
      <c r="H443" s="100"/>
      <c r="I443" s="101">
        <f t="shared" si="389"/>
        <v>2.1805494984739049E-4</v>
      </c>
      <c r="J443">
        <v>20103.7</v>
      </c>
      <c r="K443">
        <v>20209.21</v>
      </c>
      <c r="L443" s="101">
        <f t="shared" ref="L443" si="665">+K443/J443-1</f>
        <v>5.2482876286454871E-3</v>
      </c>
      <c r="M443" s="100">
        <f t="shared" ref="M443" si="666">WEEKDAY(A443,2)</f>
        <v>4</v>
      </c>
    </row>
    <row r="444" spans="1:14" x14ac:dyDescent="0.15">
      <c r="A444" s="98">
        <v>43021</v>
      </c>
      <c r="B444">
        <v>46.23</v>
      </c>
      <c r="C444" s="101">
        <f t="shared" ref="C444" si="667">B444/B443-1</f>
        <v>7.8482668410726486E-3</v>
      </c>
      <c r="D444" s="38">
        <f t="shared" ref="D444" si="668">+F443*(1+L444)</f>
        <v>45.922608949088065</v>
      </c>
      <c r="E444" s="100"/>
      <c r="F444">
        <v>45.92</v>
      </c>
      <c r="G444" s="42">
        <f t="shared" ref="G444" si="669">+B444/D444-1</f>
        <v>6.6936756849489409E-3</v>
      </c>
      <c r="H444" s="100"/>
      <c r="I444" s="101">
        <f t="shared" si="389"/>
        <v>6.7508710801391647E-3</v>
      </c>
      <c r="J444">
        <v>20209.21</v>
      </c>
      <c r="K444">
        <v>20236.8</v>
      </c>
      <c r="L444" s="101">
        <f t="shared" ref="L444" si="670">+K444/J444-1</f>
        <v>1.3652191253394896E-3</v>
      </c>
      <c r="M444" s="100">
        <f t="shared" ref="M444" si="671">WEEKDAY(A444,2)</f>
        <v>5</v>
      </c>
    </row>
    <row r="445" spans="1:14" x14ac:dyDescent="0.15">
      <c r="A445" s="98">
        <v>43024</v>
      </c>
      <c r="B445">
        <v>46.3</v>
      </c>
      <c r="C445" s="101">
        <f t="shared" ref="C445" si="672">B445/B444-1</f>
        <v>1.51416828898987E-3</v>
      </c>
      <c r="D445" s="38">
        <f t="shared" ref="D445" si="673">+F444*(1+L445)</f>
        <v>46.239562065148647</v>
      </c>
      <c r="E445" s="100"/>
      <c r="F445">
        <v>46.24</v>
      </c>
      <c r="G445" s="42">
        <f t="shared" ref="G445" si="674">+B445/D445-1</f>
        <v>1.3070611431440504E-3</v>
      </c>
      <c r="H445" s="100"/>
      <c r="I445" s="101">
        <f t="shared" si="389"/>
        <v>1.2975778546711059E-3</v>
      </c>
      <c r="J445">
        <v>20236.8</v>
      </c>
      <c r="K445">
        <v>20377.63</v>
      </c>
      <c r="L445" s="101">
        <f t="shared" ref="L445" si="675">+K445/J445-1</f>
        <v>6.9591042061987185E-3</v>
      </c>
      <c r="M445" s="100">
        <f t="shared" ref="M445" si="676">WEEKDAY(A445,2)</f>
        <v>1</v>
      </c>
      <c r="N445" s="50" t="s">
        <v>519</v>
      </c>
    </row>
    <row r="446" spans="1:14" x14ac:dyDescent="0.15">
      <c r="A446" s="98">
        <v>43025</v>
      </c>
      <c r="B446">
        <v>46.02</v>
      </c>
      <c r="C446" s="101">
        <f t="shared" ref="C446" si="677">B446/B445-1</f>
        <v>-6.0475161987040282E-3</v>
      </c>
      <c r="D446" s="38">
        <f t="shared" ref="D446" si="678">+F445*(1+L446)</f>
        <v>46.14707810476488</v>
      </c>
      <c r="E446" s="100"/>
      <c r="F446">
        <v>46.15</v>
      </c>
      <c r="G446" s="42">
        <f t="shared" ref="G446" si="679">+B446/D446-1</f>
        <v>-2.7537627512705942E-3</v>
      </c>
      <c r="H446" s="100"/>
      <c r="I446" s="101">
        <f t="shared" si="389"/>
        <v>-2.8169014084505895E-3</v>
      </c>
      <c r="J446">
        <v>20377.63</v>
      </c>
      <c r="K446">
        <v>20336.68</v>
      </c>
      <c r="L446" s="101">
        <f t="shared" ref="L446" si="680">+K446/J446-1</f>
        <v>-2.009556557852954E-3</v>
      </c>
      <c r="M446" s="100">
        <f t="shared" ref="M446" si="681">WEEKDAY(A446,2)</f>
        <v>2</v>
      </c>
    </row>
    <row r="447" spans="1:14" x14ac:dyDescent="0.15">
      <c r="A447" s="98">
        <v>43026</v>
      </c>
      <c r="B447">
        <v>46.47</v>
      </c>
      <c r="C447" s="101">
        <f t="shared" ref="C447" si="682">B447/B446-1</f>
        <v>9.7783572359841919E-3</v>
      </c>
      <c r="D447" s="38">
        <f t="shared" ref="D447" si="683">+F446*(1+L447)</f>
        <v>46.323692116904041</v>
      </c>
      <c r="E447" s="100"/>
      <c r="F447">
        <v>46.32</v>
      </c>
      <c r="G447" s="42">
        <f t="shared" ref="G447" si="684">+B447/D447-1</f>
        <v>3.1583813036044628E-3</v>
      </c>
      <c r="H447" s="100"/>
      <c r="I447" s="101">
        <f t="shared" si="389"/>
        <v>3.2383419689119286E-3</v>
      </c>
      <c r="J447">
        <v>20336.68</v>
      </c>
      <c r="K447">
        <v>20413.22</v>
      </c>
      <c r="L447" s="101">
        <f t="shared" ref="L447" si="685">+K447/J447-1</f>
        <v>3.763642836490666E-3</v>
      </c>
      <c r="M447" s="100">
        <f t="shared" ref="M447" si="686">WEEKDAY(A447,2)</f>
        <v>3</v>
      </c>
    </row>
    <row r="448" spans="1:14" x14ac:dyDescent="0.15">
      <c r="A448" s="98">
        <v>43027</v>
      </c>
      <c r="B448">
        <v>45.56</v>
      </c>
      <c r="C448" s="101">
        <f t="shared" ref="C448" si="687">B448/B447-1</f>
        <v>-1.9582526361093144E-2</v>
      </c>
      <c r="D448" s="38">
        <f t="shared" ref="D448" si="688">+F447*(1+L448)</f>
        <v>45.234590211637361</v>
      </c>
      <c r="E448" s="100"/>
      <c r="F448">
        <v>45.24</v>
      </c>
      <c r="G448" s="42">
        <f t="shared" ref="G448" si="689">+B448/D448-1</f>
        <v>7.1938263802138191E-3</v>
      </c>
      <c r="H448" s="100"/>
      <c r="I448" s="101">
        <f t="shared" si="389"/>
        <v>7.0733863837311173E-3</v>
      </c>
      <c r="J448">
        <v>20413.22</v>
      </c>
      <c r="K448">
        <v>19934.88</v>
      </c>
      <c r="L448" s="101">
        <f t="shared" ref="L448" si="690">+K448/J448-1</f>
        <v>-2.3432853807483611E-2</v>
      </c>
      <c r="M448" s="100">
        <f t="shared" ref="M448" si="691">WEEKDAY(A448,2)</f>
        <v>4</v>
      </c>
      <c r="N448" s="50" t="s">
        <v>543</v>
      </c>
    </row>
    <row r="449" spans="1:14" x14ac:dyDescent="0.15">
      <c r="A449" s="98">
        <v>43028</v>
      </c>
      <c r="B449">
        <v>46.14</v>
      </c>
      <c r="C449" s="101">
        <f t="shared" ref="C449" si="692">B449/B448-1</f>
        <v>1.2730465320456519E-2</v>
      </c>
      <c r="D449" s="38">
        <f t="shared" ref="D449" si="693">+F448*(1+L449)</f>
        <v>46.062472008860844</v>
      </c>
      <c r="E449" s="100"/>
      <c r="F449">
        <v>46.06</v>
      </c>
      <c r="G449" s="42">
        <f t="shared" ref="G449" si="694">+B449/D449-1</f>
        <v>1.6831053080312852E-3</v>
      </c>
      <c r="H449" s="100"/>
      <c r="I449" s="101">
        <f t="shared" si="389"/>
        <v>1.7368649587494733E-3</v>
      </c>
      <c r="J449">
        <v>19934.88</v>
      </c>
      <c r="K449">
        <v>20297.3</v>
      </c>
      <c r="L449" s="101">
        <f t="shared" ref="L449" si="695">+K449/J449-1</f>
        <v>1.8180194713988573E-2</v>
      </c>
      <c r="M449" s="100">
        <f t="shared" ref="M449" si="696">WEEKDAY(A449,2)</f>
        <v>5</v>
      </c>
      <c r="N449" s="50" t="s">
        <v>545</v>
      </c>
    </row>
    <row r="450" spans="1:14" ht="27" x14ac:dyDescent="0.15">
      <c r="A450" s="98">
        <v>43031</v>
      </c>
      <c r="B450">
        <v>45.61</v>
      </c>
      <c r="C450" s="101">
        <f t="shared" ref="C450" si="697">B450/B449-1</f>
        <v>-1.1486779367143485E-2</v>
      </c>
      <c r="D450" s="38">
        <f t="shared" ref="D450" si="698">+F449*(1+L450)</f>
        <v>45.773391534834687</v>
      </c>
      <c r="E450" s="100"/>
      <c r="F450">
        <v>45.77</v>
      </c>
      <c r="G450" s="42">
        <f t="shared" ref="G450" si="699">+B450/D450-1</f>
        <v>-3.5695745793785649E-3</v>
      </c>
      <c r="H450" s="100"/>
      <c r="I450" s="101">
        <f t="shared" si="389"/>
        <v>-3.495739567402345E-3</v>
      </c>
      <c r="J450">
        <v>20297.3</v>
      </c>
      <c r="K450">
        <v>20171</v>
      </c>
      <c r="L450" s="101">
        <f t="shared" ref="L450" si="700">+K450/J450-1</f>
        <v>-6.2225025003325163E-3</v>
      </c>
      <c r="M450" s="100">
        <f t="shared" ref="M450" si="701">WEEKDAY(A450,2)</f>
        <v>1</v>
      </c>
      <c r="N450" s="50" t="s">
        <v>552</v>
      </c>
    </row>
    <row r="451" spans="1:14" x14ac:dyDescent="0.15">
      <c r="A451" s="98">
        <v>43032</v>
      </c>
      <c r="B451">
        <v>45.63</v>
      </c>
      <c r="C451" s="101">
        <f t="shared" ref="C451" si="702">B451/B450-1</f>
        <v>4.3850032887537971E-4</v>
      </c>
      <c r="D451" s="38">
        <f t="shared" ref="D451" si="703">+F450*(1+L451)</f>
        <v>45.564419612314715</v>
      </c>
      <c r="E451" s="100"/>
      <c r="G451" s="42">
        <f t="shared" ref="G451" si="704">+B451/D451-1</f>
        <v>1.4392894333621342E-3</v>
      </c>
      <c r="H451" s="100"/>
      <c r="J451">
        <v>20171</v>
      </c>
      <c r="K451">
        <v>20080.400000000001</v>
      </c>
      <c r="L451" s="101">
        <f t="shared" ref="L451" si="705">+K451/J451-1</f>
        <v>-4.4915968469584344E-3</v>
      </c>
      <c r="M451" s="100">
        <f t="shared" ref="M451" si="706">WEEKDAY(A451,2)</f>
        <v>2</v>
      </c>
    </row>
    <row r="452" spans="1:14" x14ac:dyDescent="0.15">
      <c r="A452" s="98">
        <v>43033</v>
      </c>
    </row>
    <row r="453" spans="1:14" x14ac:dyDescent="0.15">
      <c r="A453" s="98">
        <v>43034</v>
      </c>
    </row>
    <row r="454" spans="1:14" x14ac:dyDescent="0.15">
      <c r="A454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54"/>
  <sheetViews>
    <sheetView zoomScale="115" zoomScaleNormal="115" workbookViewId="0">
      <pane xSplit="1" ySplit="2" topLeftCell="B437" activePane="bottomRight" state="frozen"/>
      <selection pane="topRight" activeCell="B1" sqref="B1"/>
      <selection pane="bottomLeft" activeCell="A3" sqref="A3"/>
      <selection pane="bottomRight" activeCell="H451" sqref="H45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50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400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407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s="50" t="s">
        <v>436</v>
      </c>
    </row>
    <row r="408" spans="1:14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  <c r="N409" s="50"/>
    </row>
    <row r="410" spans="1:14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  <c r="N410" s="50"/>
    </row>
    <row r="411" spans="1:14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  <c r="N411" s="50"/>
    </row>
    <row r="412" spans="1:14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  <c r="N412" s="50"/>
    </row>
    <row r="413" spans="1:14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  <c r="N413" s="50"/>
    </row>
    <row r="414" spans="1:14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  <c r="N414" s="50"/>
    </row>
    <row r="415" spans="1:14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  <c r="N415" s="50"/>
    </row>
    <row r="416" spans="1:14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  <c r="N416" s="50"/>
    </row>
    <row r="417" spans="1:14" x14ac:dyDescent="0.1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  <c r="N417" s="50"/>
    </row>
    <row r="418" spans="1:14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  <c r="N418" s="50"/>
    </row>
    <row r="419" spans="1:14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  <c r="N419" s="50"/>
    </row>
    <row r="420" spans="1:14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  <c r="N420" s="50"/>
    </row>
    <row r="421" spans="1:14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  <c r="N421" s="50"/>
    </row>
    <row r="422" spans="1:14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  <c r="N422" s="50"/>
    </row>
    <row r="423" spans="1:14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  <c r="N423" s="50"/>
    </row>
    <row r="424" spans="1:14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  <c r="N424" s="50"/>
    </row>
    <row r="425" spans="1:14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  <c r="N425" s="50"/>
    </row>
    <row r="426" spans="1:14" x14ac:dyDescent="0.1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  <c r="N426" s="50"/>
    </row>
    <row r="427" spans="1:14" x14ac:dyDescent="0.1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  <c r="N427" s="50"/>
    </row>
    <row r="428" spans="1:14" x14ac:dyDescent="0.1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  <c r="N428" s="50"/>
    </row>
    <row r="429" spans="1:14" x14ac:dyDescent="0.1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s="50" t="s">
        <v>470</v>
      </c>
    </row>
    <row r="430" spans="1:14" x14ac:dyDescent="0.1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  <c r="N430" s="50"/>
    </row>
    <row r="431" spans="1:14" x14ac:dyDescent="0.1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  <c r="N431" s="50"/>
    </row>
    <row r="432" spans="1:14" x14ac:dyDescent="0.15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  <c r="N432" s="50"/>
    </row>
    <row r="433" spans="1:14" x14ac:dyDescent="0.15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  <c r="N433" s="50"/>
    </row>
    <row r="434" spans="1:14" x14ac:dyDescent="0.15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  <c r="N434" s="50"/>
    </row>
    <row r="435" spans="1:14" x14ac:dyDescent="0.15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  <c r="N435" s="50"/>
    </row>
    <row r="436" spans="1:14" x14ac:dyDescent="0.15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I436" s="101">
        <f t="shared" si="272"/>
        <v>2.2332737677057235E-2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  <c r="N436" s="50"/>
    </row>
    <row r="437" spans="1:14" x14ac:dyDescent="0.15">
      <c r="A437" s="98">
        <v>43012</v>
      </c>
      <c r="B437">
        <v>35.305</v>
      </c>
      <c r="C437" s="10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101">
        <f>(B437/(D437*(1-VLOOKUP(A437,FX!A:M,13,0))))-1</f>
        <v>2.6532473822897584E-2</v>
      </c>
      <c r="I437" s="101">
        <f t="shared" si="272"/>
        <v>2.5574734346949679E-2</v>
      </c>
      <c r="J437">
        <v>1866.982</v>
      </c>
      <c r="K437">
        <v>1866.982</v>
      </c>
      <c r="L437" s="101">
        <f t="shared" ref="L437" si="643">+K437/J437-1</f>
        <v>0</v>
      </c>
      <c r="M437" s="100">
        <f t="shared" ref="M437" si="644">WEEKDAY(A437,2)</f>
        <v>3</v>
      </c>
      <c r="N437" s="50"/>
    </row>
    <row r="438" spans="1:14" ht="27" x14ac:dyDescent="0.15">
      <c r="A438" s="98">
        <v>43013</v>
      </c>
      <c r="B438">
        <v>35.394799999999996</v>
      </c>
      <c r="C438" s="10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101">
        <f>(B438/(D438*(1-VLOOKUP(A438,FX!A:M,13,0))))-1</f>
        <v>2.9026540363053854E-2</v>
      </c>
      <c r="I438" s="101">
        <f t="shared" si="272"/>
        <v>2.6513459742579792E-2</v>
      </c>
      <c r="J438">
        <v>1866.982</v>
      </c>
      <c r="K438">
        <v>1866.982</v>
      </c>
      <c r="L438" s="101">
        <f t="shared" ref="L438" si="648">+K438/J438-1</f>
        <v>0</v>
      </c>
      <c r="M438" s="100">
        <f t="shared" ref="M438" si="649">WEEKDAY(A438,2)</f>
        <v>4</v>
      </c>
      <c r="N438" s="50" t="s">
        <v>487</v>
      </c>
    </row>
    <row r="439" spans="1:14" ht="27" x14ac:dyDescent="0.15">
      <c r="A439" s="98">
        <v>43014</v>
      </c>
      <c r="B439">
        <v>35.331000000000003</v>
      </c>
      <c r="C439" s="10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101">
        <f>(B439/(D439*(1-VLOOKUP(A439,FX!A:M,13,0))))-1</f>
        <v>2.4292076866802459E-2</v>
      </c>
      <c r="I439" s="101">
        <f t="shared" si="272"/>
        <v>2.6109433085501843E-2</v>
      </c>
      <c r="J439">
        <v>1866.982</v>
      </c>
      <c r="K439">
        <v>1866.982</v>
      </c>
      <c r="L439" s="101">
        <f t="shared" ref="L439" si="653">+K439/J439-1</f>
        <v>0</v>
      </c>
      <c r="M439" s="100">
        <f t="shared" ref="M439" si="654">WEEKDAY(A439,2)</f>
        <v>5</v>
      </c>
      <c r="N439" s="50" t="s">
        <v>491</v>
      </c>
    </row>
    <row r="440" spans="1:14" ht="40.5" x14ac:dyDescent="0.15">
      <c r="A440" s="98">
        <v>43017</v>
      </c>
      <c r="B440">
        <v>35.020000000000003</v>
      </c>
      <c r="C440" s="10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101">
        <f>(B440/(D440*(1-VLOOKUP(A440,FX!A:M,13,0))))-1</f>
        <v>-6.1412182300280005E-4</v>
      </c>
      <c r="I440" s="101">
        <f t="shared" si="272"/>
        <v>6.2553336992094977E-3</v>
      </c>
      <c r="J440">
        <v>1866.982</v>
      </c>
      <c r="K440">
        <v>1889.838</v>
      </c>
      <c r="L440" s="101">
        <f t="shared" ref="L440" si="658">+K440/J440-1</f>
        <v>1.2242217653946286E-2</v>
      </c>
      <c r="M440" s="100">
        <f t="shared" ref="M440" si="659">WEEKDAY(A440,2)</f>
        <v>1</v>
      </c>
      <c r="N440" s="50" t="s">
        <v>496</v>
      </c>
    </row>
    <row r="441" spans="1:14" x14ac:dyDescent="0.15">
      <c r="A441" s="98">
        <v>43018</v>
      </c>
      <c r="B441">
        <v>35.549999999999997</v>
      </c>
      <c r="C441" s="10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101">
        <f>(B441/(D441*(1-VLOOKUP(A441,FX!A:M,13,0))))-1</f>
        <v>-6.5162618440628428E-4</v>
      </c>
      <c r="I441" s="101">
        <f t="shared" si="272"/>
        <v>4.0529281346644019E-3</v>
      </c>
      <c r="J441">
        <v>1889.838</v>
      </c>
      <c r="K441">
        <v>1917.4580000000001</v>
      </c>
      <c r="L441" s="101">
        <f t="shared" ref="L441" si="663">+K441/J441-1</f>
        <v>1.4615009328841966E-2</v>
      </c>
      <c r="M441" s="100">
        <f t="shared" ref="M441" si="664">WEEKDAY(A441,2)</f>
        <v>2</v>
      </c>
      <c r="N441" s="50"/>
    </row>
    <row r="442" spans="1:14" x14ac:dyDescent="0.15">
      <c r="A442" s="98">
        <v>43019</v>
      </c>
      <c r="B442">
        <v>35.53</v>
      </c>
      <c r="C442" s="10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101">
        <f>(B442/(D442*(1-VLOOKUP(A442,FX!A:M,13,0))))-1</f>
        <v>1.3005719595583054E-2</v>
      </c>
      <c r="I442" s="101">
        <f t="shared" si="272"/>
        <v>2.2764906500269966E-3</v>
      </c>
      <c r="J442">
        <v>1917.4580000000001</v>
      </c>
      <c r="K442">
        <v>1901.5509999999999</v>
      </c>
      <c r="L442" s="101">
        <f t="shared" ref="L442" si="668">+K442/J442-1</f>
        <v>-8.295879231774661E-3</v>
      </c>
      <c r="M442" s="100">
        <f t="shared" ref="M442" si="669">WEEKDAY(A442,2)</f>
        <v>3</v>
      </c>
      <c r="N442" s="50" t="s">
        <v>503</v>
      </c>
    </row>
    <row r="443" spans="1:14" x14ac:dyDescent="0.15">
      <c r="A443" s="98">
        <v>43020</v>
      </c>
      <c r="B443">
        <v>35.49</v>
      </c>
      <c r="C443" s="10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101">
        <f>(B443/(D443*(1-VLOOKUP(A443,FX!A:M,13,0))))-1</f>
        <v>2.653526233468817E-3</v>
      </c>
      <c r="I443" s="101">
        <f t="shared" si="272"/>
        <v>3.2735722645318432E-3</v>
      </c>
      <c r="J443">
        <v>1901.5509999999999</v>
      </c>
      <c r="K443">
        <v>1899.9860000000001</v>
      </c>
      <c r="L443" s="101">
        <f t="shared" ref="L443" si="673">+K443/J443-1</f>
        <v>-8.23012372531573E-4</v>
      </c>
      <c r="M443" s="100">
        <f t="shared" ref="M443" si="674">WEEKDAY(A443,2)</f>
        <v>4</v>
      </c>
      <c r="N443" s="50"/>
    </row>
    <row r="444" spans="1:14" x14ac:dyDescent="0.15">
      <c r="A444" s="98">
        <v>43021</v>
      </c>
      <c r="B444">
        <v>36.084499999999998</v>
      </c>
      <c r="C444" s="10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101">
        <f>(B444/(D444*(1-VLOOKUP(A444,FX!A:M,13,0))))-1</f>
        <v>4.6434147906555534E-3</v>
      </c>
      <c r="I444" s="101">
        <f t="shared" si="272"/>
        <v>5.4725661152303928E-3</v>
      </c>
      <c r="J444">
        <v>1899.9860000000001</v>
      </c>
      <c r="K444">
        <v>1926.07</v>
      </c>
      <c r="L444" s="101">
        <f t="shared" ref="L444" si="678">+K444/J444-1</f>
        <v>1.3728522210163518E-2</v>
      </c>
      <c r="M444" s="100">
        <f t="shared" ref="M444" si="679">WEEKDAY(A444,2)</f>
        <v>5</v>
      </c>
      <c r="N444" s="50"/>
    </row>
    <row r="445" spans="1:14" x14ac:dyDescent="0.15">
      <c r="A445" s="98">
        <v>43024</v>
      </c>
      <c r="B445">
        <v>35.47</v>
      </c>
      <c r="C445" s="10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101">
        <f>(B445/(D445*(1-VLOOKUP(A445,FX!A:M,13,0))))-1</f>
        <v>1.3494299518266306E-2</v>
      </c>
      <c r="I445" s="101">
        <f t="shared" si="272"/>
        <v>-9.5846465238746958E-5</v>
      </c>
      <c r="J445">
        <v>1926.07</v>
      </c>
      <c r="K445">
        <v>1882.69</v>
      </c>
      <c r="L445" s="101">
        <f t="shared" ref="L445" si="683">+K445/J445-1</f>
        <v>-2.2522545909546277E-2</v>
      </c>
      <c r="M445" s="100">
        <f t="shared" ref="M445" si="684">WEEKDAY(A445,2)</f>
        <v>1</v>
      </c>
      <c r="N445" s="50"/>
    </row>
    <row r="446" spans="1:14" x14ac:dyDescent="0.15">
      <c r="A446" s="98">
        <v>43025</v>
      </c>
      <c r="B446">
        <v>35.283999999999999</v>
      </c>
      <c r="C446" s="10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101">
        <f>(B446/(D446*(1-VLOOKUP(A446,FX!A:M,13,0))))-1</f>
        <v>1.2202709333977158E-3</v>
      </c>
      <c r="I446" s="101">
        <f t="shared" si="272"/>
        <v>2.6940083889375188E-3</v>
      </c>
      <c r="J446">
        <v>1882.69</v>
      </c>
      <c r="K446">
        <v>1876.99</v>
      </c>
      <c r="L446" s="101">
        <f t="shared" ref="L446" si="688">+K446/J446-1</f>
        <v>-3.0275828734417365E-3</v>
      </c>
      <c r="M446" s="100">
        <f t="shared" ref="M446" si="689">WEEKDAY(A446,2)</f>
        <v>2</v>
      </c>
      <c r="N446" s="50"/>
    </row>
    <row r="447" spans="1:14" x14ac:dyDescent="0.15">
      <c r="A447" s="98">
        <v>43026</v>
      </c>
      <c r="B447">
        <v>35.36</v>
      </c>
      <c r="C447" s="10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101">
        <f>(B447/(D447*(1-VLOOKUP(A447,FX!A:M,13,0))))-1</f>
        <v>1.1716708402305098E-2</v>
      </c>
      <c r="I447" s="101">
        <f t="shared" si="272"/>
        <v>3.0949564408284669E-3</v>
      </c>
      <c r="J447">
        <v>1876.99</v>
      </c>
      <c r="K447">
        <v>1868.16</v>
      </c>
      <c r="L447" s="101">
        <f t="shared" ref="L447" si="693">+K447/J447-1</f>
        <v>-4.704340459991796E-3</v>
      </c>
      <c r="M447" s="100">
        <f t="shared" ref="M447" si="694">WEEKDAY(A447,2)</f>
        <v>3</v>
      </c>
      <c r="N447" s="50"/>
    </row>
    <row r="448" spans="1:14" x14ac:dyDescent="0.15">
      <c r="A448" s="98">
        <v>43027</v>
      </c>
      <c r="B448">
        <v>35.06</v>
      </c>
      <c r="C448" s="10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101">
        <f>(B448/(D448*(1-VLOOKUP(A448,FX!A:M,13,0))))-1</f>
        <v>-4.6306358913618118E-3</v>
      </c>
      <c r="I448" s="101">
        <f t="shared" si="272"/>
        <v>-2.3305512792420879E-3</v>
      </c>
      <c r="J448">
        <v>1868.16</v>
      </c>
      <c r="K448">
        <v>1862.61</v>
      </c>
      <c r="L448" s="101">
        <f t="shared" ref="L448" si="698">+K448/J448-1</f>
        <v>-2.9708376156218907E-3</v>
      </c>
      <c r="M448" s="100">
        <f t="shared" ref="M448" si="699">WEEKDAY(A448,2)</f>
        <v>4</v>
      </c>
      <c r="N448" s="50"/>
    </row>
    <row r="449" spans="1:14" ht="54" x14ac:dyDescent="0.15">
      <c r="A449" s="98">
        <v>43028</v>
      </c>
      <c r="B449">
        <v>35.46</v>
      </c>
      <c r="C449" s="10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101">
        <f>(B449/(D449*(1-VLOOKUP(A449,FX!A:M,13,0))))-1</f>
        <v>2.307456782954409E-3</v>
      </c>
      <c r="I449" s="101">
        <f t="shared" si="272"/>
        <v>3.0776890176289484E-3</v>
      </c>
      <c r="J449">
        <v>1862.61</v>
      </c>
      <c r="K449">
        <v>1880.21</v>
      </c>
      <c r="L449" s="101">
        <f t="shared" ref="L449" si="703">+K449/J449-1</f>
        <v>9.4491063615036452E-3</v>
      </c>
      <c r="M449" s="100">
        <f t="shared" ref="M449" si="704">WEEKDAY(A449,2)</f>
        <v>5</v>
      </c>
      <c r="N449" s="50" t="s">
        <v>549</v>
      </c>
    </row>
    <row r="450" spans="1:14" x14ac:dyDescent="0.15">
      <c r="A450" s="98">
        <v>43031</v>
      </c>
      <c r="B450">
        <v>35.44</v>
      </c>
      <c r="C450" s="10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101">
        <f>(B450/(D450*(1-VLOOKUP(A450,FX!A:M,13,0))))-1</f>
        <v>-5.1884189883248943E-3</v>
      </c>
      <c r="I450" s="101">
        <f t="shared" si="272"/>
        <v>8.3873901096565007E-4</v>
      </c>
      <c r="J450">
        <v>1880.21</v>
      </c>
      <c r="K450">
        <v>1898.76</v>
      </c>
      <c r="L450" s="101">
        <f t="shared" ref="L450" si="708">+K450/J450-1</f>
        <v>9.8659192324261902E-3</v>
      </c>
      <c r="M450" s="100">
        <f t="shared" ref="M450" si="709">WEEKDAY(A450,2)</f>
        <v>1</v>
      </c>
    </row>
    <row r="451" spans="1:14" x14ac:dyDescent="0.15">
      <c r="A451" s="98">
        <v>43032</v>
      </c>
      <c r="B451">
        <v>35.82</v>
      </c>
      <c r="C451" s="10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G451" s="42">
        <f t="shared" ref="G451" si="712">+B451/D451-1</f>
        <v>1.0011518646966922E-2</v>
      </c>
      <c r="H451" s="101">
        <f>(B451/(D451*(1-VLOOKUP(A451,FX!A:M,13,0))))-1</f>
        <v>1.0789385046042987E-2</v>
      </c>
      <c r="J451">
        <v>1898.76</v>
      </c>
      <c r="K451">
        <v>1901.69</v>
      </c>
      <c r="L451" s="101">
        <f t="shared" ref="L451" si="713">+K451/J451-1</f>
        <v>1.5431123470055486E-3</v>
      </c>
      <c r="M451" s="100">
        <f t="shared" ref="M451" si="714">WEEKDAY(A451,2)</f>
        <v>2</v>
      </c>
    </row>
    <row r="452" spans="1:14" x14ac:dyDescent="0.15">
      <c r="A452" s="98">
        <v>43033</v>
      </c>
    </row>
    <row r="453" spans="1:14" x14ac:dyDescent="0.15">
      <c r="A453" s="98">
        <v>43034</v>
      </c>
    </row>
    <row r="454" spans="1:14" x14ac:dyDescent="0.15">
      <c r="A454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54"/>
  <sheetViews>
    <sheetView zoomScaleNormal="100" workbookViewId="0">
      <pane xSplit="1" ySplit="2" topLeftCell="B430" activePane="bottomRight" state="frozen"/>
      <selection pane="topRight" activeCell="B1" sqref="B1"/>
      <selection pane="bottomLeft" activeCell="A3" sqref="A3"/>
      <selection pane="bottomRight" activeCell="L452" sqref="L45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50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370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371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373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383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384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391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401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408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416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421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423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431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434</v>
      </c>
    </row>
    <row r="407" spans="1:14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440</v>
      </c>
    </row>
    <row r="409" spans="1:14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442</v>
      </c>
    </row>
    <row r="411" spans="1:14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x14ac:dyDescent="0.1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x14ac:dyDescent="0.1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x14ac:dyDescent="0.1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x14ac:dyDescent="0.1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x14ac:dyDescent="0.1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x14ac:dyDescent="0.1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457</v>
      </c>
    </row>
    <row r="421" spans="1:14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458</v>
      </c>
    </row>
    <row r="424" spans="1:14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1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1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x14ac:dyDescent="0.1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x14ac:dyDescent="0.1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x14ac:dyDescent="0.1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x14ac:dyDescent="0.1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x14ac:dyDescent="0.1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472</v>
      </c>
    </row>
    <row r="432" spans="1:14" x14ac:dyDescent="0.15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x14ac:dyDescent="0.15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476</v>
      </c>
    </row>
    <row r="434" spans="1:14" x14ac:dyDescent="0.15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477</v>
      </c>
    </row>
    <row r="435" spans="1:14" x14ac:dyDescent="0.15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479</v>
      </c>
    </row>
    <row r="436" spans="1:14" x14ac:dyDescent="0.15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I436" s="101">
        <f t="shared" si="80"/>
        <v>2.8806584362139898E-2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482</v>
      </c>
    </row>
    <row r="437" spans="1:14" x14ac:dyDescent="0.15">
      <c r="A437" s="98">
        <v>43012</v>
      </c>
      <c r="B437">
        <v>30.03</v>
      </c>
      <c r="C437" s="10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101">
        <f t="shared" ref="G437" si="631">+B437/D437-1</f>
        <v>3.1554648694325893E-2</v>
      </c>
      <c r="H437" s="101">
        <f>(B437/(D437*(1-VLOOKUP(A437,FX!A:M,13,0))))-1</f>
        <v>2.8897744014476201E-2</v>
      </c>
      <c r="I437" s="101">
        <f t="shared" si="80"/>
        <v>2.8336615015837729E-2</v>
      </c>
      <c r="J437">
        <v>3836.5012999999999</v>
      </c>
      <c r="K437">
        <v>3836.5012999999999</v>
      </c>
      <c r="L437" s="101">
        <f t="shared" ref="L437" si="632">+K437/J437-1</f>
        <v>0</v>
      </c>
      <c r="M437" s="100">
        <f t="shared" ref="M437" si="633">WEEKDAY(A437,2)</f>
        <v>3</v>
      </c>
    </row>
    <row r="438" spans="1:14" x14ac:dyDescent="0.15">
      <c r="A438" s="98">
        <v>43013</v>
      </c>
      <c r="B438">
        <v>30.09</v>
      </c>
      <c r="C438" s="10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101">
        <f t="shared" ref="G438" si="636">+B438/D438-1</f>
        <v>3.0391233627257819E-2</v>
      </c>
      <c r="H438" s="101">
        <f>(B438/(D438*(1-VLOOKUP(A438,FX!A:M,13,0))))-1</f>
        <v>3.1236250663041032E-2</v>
      </c>
      <c r="I438" s="101">
        <f t="shared" si="80"/>
        <v>3.1143338862007042E-2</v>
      </c>
      <c r="J438">
        <v>3836.5012999999999</v>
      </c>
      <c r="K438">
        <v>3836.5012999999999</v>
      </c>
      <c r="L438" s="101">
        <f t="shared" ref="L438" si="637">+K438/J438-1</f>
        <v>0</v>
      </c>
      <c r="M438" s="100">
        <f t="shared" ref="M438" si="638">WEEKDAY(A438,2)</f>
        <v>4</v>
      </c>
      <c r="N438" s="50" t="s">
        <v>488</v>
      </c>
    </row>
    <row r="439" spans="1:14" x14ac:dyDescent="0.15">
      <c r="A439" s="98">
        <v>43014</v>
      </c>
      <c r="B439">
        <v>29.96</v>
      </c>
      <c r="C439" s="10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101">
        <f t="shared" ref="G439" si="641">+B439/D439-1</f>
        <v>2.6688415829369649E-2</v>
      </c>
      <c r="H439" s="101">
        <f>(B439/(D439*(1-VLOOKUP(A439,FX!A:M,13,0))))-1</f>
        <v>2.6316615360216344E-2</v>
      </c>
      <c r="I439" s="101">
        <f t="shared" si="80"/>
        <v>2.6392961876832821E-2</v>
      </c>
      <c r="J439">
        <v>3836.5012999999999</v>
      </c>
      <c r="K439">
        <v>3836.5012999999999</v>
      </c>
      <c r="L439" s="101">
        <f t="shared" ref="L439" si="642">+K439/J439-1</f>
        <v>0</v>
      </c>
      <c r="M439" s="100">
        <f t="shared" ref="M439" si="643">WEEKDAY(A439,2)</f>
        <v>5</v>
      </c>
      <c r="N439" s="50" t="s">
        <v>492</v>
      </c>
    </row>
    <row r="440" spans="1:14" ht="40.5" x14ac:dyDescent="0.15">
      <c r="A440" s="98">
        <v>43017</v>
      </c>
      <c r="B440">
        <v>29.77</v>
      </c>
      <c r="C440" s="10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101">
        <f t="shared" ref="G440" si="646">+B440/D440-1</f>
        <v>7.8764212416064794E-3</v>
      </c>
      <c r="H440" s="101">
        <f>(B440/(D440*(1-VLOOKUP(A440,FX!A:M,13,0))))-1</f>
        <v>2.4692226230806913E-3</v>
      </c>
      <c r="I440" s="101">
        <f t="shared" si="80"/>
        <v>1.9790516707502981E-3</v>
      </c>
      <c r="J440">
        <v>3836.5012999999999</v>
      </c>
      <c r="K440">
        <v>3882.2076000000002</v>
      </c>
      <c r="L440" s="101">
        <f t="shared" ref="L440" si="647">+K440/J440-1</f>
        <v>1.1913536950971526E-2</v>
      </c>
      <c r="M440" s="100">
        <f t="shared" ref="M440" si="648">WEEKDAY(A440,2)</f>
        <v>1</v>
      </c>
      <c r="N440" s="50" t="s">
        <v>495</v>
      </c>
    </row>
    <row r="441" spans="1:14" x14ac:dyDescent="0.15">
      <c r="A441" s="98">
        <v>43018</v>
      </c>
      <c r="B441">
        <v>30.07</v>
      </c>
      <c r="C441" s="10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101">
        <f t="shared" ref="G441" si="651">+B441/D441-1</f>
        <v>1.0084267307345351E-2</v>
      </c>
      <c r="H441" s="101">
        <f>(B441/(D441*(1-VLOOKUP(A441,FX!A:M,13,0))))-1</f>
        <v>2.6379547493302624E-3</v>
      </c>
      <c r="I441" s="101">
        <f t="shared" si="80"/>
        <v>2.2932416036691716E-3</v>
      </c>
      <c r="J441">
        <v>3882.2076000000002</v>
      </c>
      <c r="K441">
        <v>3889.8636999999999</v>
      </c>
      <c r="L441" s="101">
        <f t="shared" ref="L441" si="652">+K441/J441-1</f>
        <v>1.9720995858127921E-3</v>
      </c>
      <c r="M441" s="100">
        <f t="shared" ref="M441" si="653">WEEKDAY(A441,2)</f>
        <v>2</v>
      </c>
      <c r="N441" s="50" t="s">
        <v>499</v>
      </c>
    </row>
    <row r="442" spans="1:14" ht="27" x14ac:dyDescent="0.15">
      <c r="A442" s="98">
        <v>43019</v>
      </c>
      <c r="B442">
        <v>30.17</v>
      </c>
      <c r="C442" s="10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101">
        <f t="shared" ref="G442" si="656">+B442/D442-1</f>
        <v>2.3222439922743199E-3</v>
      </c>
      <c r="H442" s="101">
        <f>(B442/(D442*(1-VLOOKUP(A442,FX!A:M,13,0))))-1</f>
        <v>3.4348363021512451E-3</v>
      </c>
      <c r="I442" s="101">
        <f t="shared" si="80"/>
        <v>4.0067089079389717E-3</v>
      </c>
      <c r="J442">
        <v>3889.8636999999999</v>
      </c>
      <c r="K442">
        <v>3902.6867999999999</v>
      </c>
      <c r="L442" s="101">
        <f t="shared" ref="L442" si="657">+K442/J442-1</f>
        <v>3.2965422413129275E-3</v>
      </c>
      <c r="M442" s="100">
        <f t="shared" ref="M442" si="658">WEEKDAY(A442,2)</f>
        <v>3</v>
      </c>
      <c r="N442" s="50" t="s">
        <v>502</v>
      </c>
    </row>
    <row r="443" spans="1:14" x14ac:dyDescent="0.15">
      <c r="A443" s="98">
        <v>43020</v>
      </c>
      <c r="B443">
        <v>30.24</v>
      </c>
      <c r="C443" s="10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101">
        <f t="shared" ref="G443" si="661">+B443/D443-1</f>
        <v>3.6957679025493295E-3</v>
      </c>
      <c r="H443" s="101">
        <f>(B443/(D443*(1-VLOOKUP(A443,FX!A:M,13,0))))-1</f>
        <v>4.3777102507061016E-3</v>
      </c>
      <c r="I443" s="101">
        <f t="shared" si="80"/>
        <v>4.3675374063802952E-3</v>
      </c>
      <c r="J443">
        <v>3902.6867999999999</v>
      </c>
      <c r="K443">
        <v>3912.9535999999998</v>
      </c>
      <c r="L443" s="101">
        <f t="shared" ref="L443" si="662">+K443/J443-1</f>
        <v>2.63070047025038E-3</v>
      </c>
      <c r="M443" s="100">
        <f t="shared" ref="M443" si="663">WEEKDAY(A443,2)</f>
        <v>4</v>
      </c>
      <c r="N443" s="50" t="s">
        <v>507</v>
      </c>
    </row>
    <row r="444" spans="1:14" x14ac:dyDescent="0.15">
      <c r="A444" s="98">
        <v>43021</v>
      </c>
      <c r="B444">
        <v>30.39</v>
      </c>
      <c r="C444" s="10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101">
        <f t="shared" ref="G444" si="666">+B444/D444-1</f>
        <v>7.2782032551768072E-3</v>
      </c>
      <c r="H444" s="101">
        <f>(B444/(D444*(1-VLOOKUP(A444,FX!A:M,13,0))))-1</f>
        <v>5.6549116963919843E-3</v>
      </c>
      <c r="I444" s="101">
        <f t="shared" si="80"/>
        <v>5.5189390931471571E-3</v>
      </c>
      <c r="J444">
        <v>3912.9535999999998</v>
      </c>
      <c r="K444">
        <v>3921</v>
      </c>
      <c r="L444" s="101">
        <f t="shared" ref="L444" si="667">+K444/J444-1</f>
        <v>2.0563494542844563E-3</v>
      </c>
      <c r="M444" s="100">
        <f t="shared" ref="M444" si="668">WEEKDAY(A444,2)</f>
        <v>5</v>
      </c>
      <c r="N444" s="50" t="s">
        <v>516</v>
      </c>
    </row>
    <row r="445" spans="1:14" x14ac:dyDescent="0.15">
      <c r="A445" s="98">
        <v>43024</v>
      </c>
      <c r="B445">
        <v>30.19</v>
      </c>
      <c r="C445" s="10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101">
        <f t="shared" ref="G445" si="671">+B445/D445-1</f>
        <v>8.2863088243878558E-4</v>
      </c>
      <c r="H445" s="101">
        <f>(B445/(D445*(1-VLOOKUP(A445,FX!A:M,13,0))))-1</f>
        <v>3.1758255610263575E-3</v>
      </c>
      <c r="I445" s="101">
        <f t="shared" si="80"/>
        <v>3.3233632436024951E-3</v>
      </c>
      <c r="J445">
        <v>3921</v>
      </c>
      <c r="K445">
        <v>3913.45</v>
      </c>
      <c r="L445" s="101">
        <f t="shared" ref="L445" si="672">+K445/J445-1</f>
        <v>-1.9255292017342773E-3</v>
      </c>
      <c r="M445" s="100">
        <f t="shared" ref="M445" si="673">WEEKDAY(A445,2)</f>
        <v>1</v>
      </c>
      <c r="N445" s="50" t="s">
        <v>518</v>
      </c>
    </row>
    <row r="446" spans="1:14" x14ac:dyDescent="0.15">
      <c r="A446" s="98">
        <v>43025</v>
      </c>
      <c r="B446">
        <v>30.02</v>
      </c>
      <c r="C446" s="10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101">
        <f t="shared" ref="G446" si="676">+B446/D446-1</f>
        <v>-2.2294697309207523E-3</v>
      </c>
      <c r="H446" s="101">
        <f>(B446/(D446*(1-VLOOKUP(A446,FX!A:M,13,0))))-1</f>
        <v>1.3097664789598618E-3</v>
      </c>
      <c r="I446" s="101">
        <f t="shared" si="80"/>
        <v>1.6215458737329769E-3</v>
      </c>
      <c r="J446">
        <v>3913.45</v>
      </c>
      <c r="K446">
        <v>3913.07</v>
      </c>
      <c r="L446" s="101">
        <f t="shared" ref="L446" si="677">+K446/J446-1</f>
        <v>-9.7101023393553199E-5</v>
      </c>
      <c r="M446" s="100">
        <f t="shared" ref="M446" si="678">WEEKDAY(A446,2)</f>
        <v>2</v>
      </c>
    </row>
    <row r="447" spans="1:14" x14ac:dyDescent="0.15">
      <c r="A447" s="98">
        <v>43026</v>
      </c>
      <c r="B447">
        <v>30.3</v>
      </c>
      <c r="C447" s="10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101">
        <f t="shared" ref="G447" si="681">+B447/D447-1</f>
        <v>2.9948227329934518E-3</v>
      </c>
      <c r="H447" s="101">
        <f>(B447/(D447*(1-VLOOKUP(A447,FX!A:M,13,0))))-1</f>
        <v>5.0944179742409279E-3</v>
      </c>
      <c r="I447" s="101">
        <f t="shared" si="80"/>
        <v>4.8351473426588853E-3</v>
      </c>
      <c r="J447">
        <v>3913.07</v>
      </c>
      <c r="K447">
        <v>3944.16</v>
      </c>
      <c r="L447" s="101">
        <f t="shared" ref="L447" si="682">+K447/J447-1</f>
        <v>7.9451683716365018E-3</v>
      </c>
      <c r="M447" s="100">
        <f t="shared" ref="M447" si="683">WEEKDAY(A447,2)</f>
        <v>3</v>
      </c>
      <c r="N447" s="50" t="s">
        <v>527</v>
      </c>
    </row>
    <row r="448" spans="1:14" x14ac:dyDescent="0.15">
      <c r="A448" s="98">
        <v>43027</v>
      </c>
      <c r="B448">
        <v>29.97</v>
      </c>
      <c r="C448" s="10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101">
        <f t="shared" ref="G448" si="686">+B448/D448-1</f>
        <v>-2.8447193191701858E-3</v>
      </c>
      <c r="H448" s="101">
        <f>(B448/(D448*(1-VLOOKUP(A448,FX!A:M,13,0))))-1</f>
        <v>-5.0225861021357954E-3</v>
      </c>
      <c r="I448" s="101">
        <f t="shared" si="80"/>
        <v>-4.3520148832264516E-3</v>
      </c>
      <c r="J448">
        <v>3944.16</v>
      </c>
      <c r="K448">
        <v>3931.25</v>
      </c>
      <c r="L448" s="101">
        <f t="shared" ref="L448" si="687">+K448/J448-1</f>
        <v>-3.2731937852419346E-3</v>
      </c>
      <c r="M448" s="100">
        <f t="shared" ref="M448" si="688">WEEKDAY(A448,2)</f>
        <v>4</v>
      </c>
      <c r="N448" s="50" t="s">
        <v>542</v>
      </c>
    </row>
    <row r="449" spans="1:14" ht="27" x14ac:dyDescent="0.15">
      <c r="A449" s="98">
        <v>43028</v>
      </c>
      <c r="B449">
        <v>30.07</v>
      </c>
      <c r="C449" s="10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101">
        <f t="shared" ref="G449" si="691">+B449/D449-1</f>
        <v>8.9470905675792523E-5</v>
      </c>
      <c r="H449" s="101">
        <f>(B449/(D449*(1-VLOOKUP(A449,FX!A:M,13,0))))-1</f>
        <v>2.7917481761374763E-3</v>
      </c>
      <c r="I449" s="101">
        <f t="shared" si="80"/>
        <v>2.3801110718499885E-3</v>
      </c>
      <c r="J449">
        <v>3931.25</v>
      </c>
      <c r="K449">
        <v>3926.85</v>
      </c>
      <c r="L449" s="101">
        <f t="shared" ref="L449" si="692">+K449/J449-1</f>
        <v>-1.1192368839427758E-3</v>
      </c>
      <c r="M449" s="100">
        <f t="shared" ref="M449" si="693">WEEKDAY(A449,2)</f>
        <v>5</v>
      </c>
      <c r="N449" s="50" t="s">
        <v>547</v>
      </c>
    </row>
    <row r="450" spans="1:14" x14ac:dyDescent="0.15">
      <c r="A450" s="98">
        <v>43031</v>
      </c>
      <c r="B450">
        <v>29.89</v>
      </c>
      <c r="C450" s="10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101">
        <f t="shared" ref="G450" si="696">+B450/D450-1</f>
        <v>-4.621415591436584E-3</v>
      </c>
      <c r="H450" s="101">
        <f>(B450/(D450*(1-VLOOKUP(A450,FX!A:M,13,0))))-1</f>
        <v>-2.5220860170234172E-3</v>
      </c>
      <c r="I450" s="101">
        <f t="shared" si="80"/>
        <v>-2.7558503433134929E-3</v>
      </c>
      <c r="J450">
        <v>3926.85</v>
      </c>
      <c r="K450">
        <v>3930.8</v>
      </c>
      <c r="L450" s="101">
        <f t="shared" ref="L450" si="697">+K450/J450-1</f>
        <v>1.0058953104905566E-3</v>
      </c>
      <c r="M450" s="100">
        <f t="shared" ref="M450" si="698">WEEKDAY(A450,2)</f>
        <v>1</v>
      </c>
      <c r="N450" s="50" t="s">
        <v>551</v>
      </c>
    </row>
    <row r="451" spans="1:14" x14ac:dyDescent="0.15">
      <c r="A451" s="98">
        <v>43032</v>
      </c>
      <c r="B451">
        <v>30.26</v>
      </c>
      <c r="C451" s="10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G451" s="101">
        <f t="shared" ref="G451" si="701">+B451/D451-1</f>
        <v>2.2961784344064373E-3</v>
      </c>
      <c r="H451" s="101">
        <f>(B451/(D451*(1-VLOOKUP(A451,FX!A:M,13,0))))-1</f>
        <v>3.0681028181707148E-3</v>
      </c>
      <c r="J451">
        <v>3930.8</v>
      </c>
      <c r="K451">
        <v>3959.4</v>
      </c>
      <c r="L451" s="101">
        <f t="shared" ref="L451" si="702">+K451/J451-1</f>
        <v>7.2758725959092274E-3</v>
      </c>
      <c r="M451" s="100">
        <f t="shared" ref="M451" si="703">WEEKDAY(A451,2)</f>
        <v>2</v>
      </c>
      <c r="N451" s="50" t="s">
        <v>553</v>
      </c>
    </row>
    <row r="452" spans="1:14" x14ac:dyDescent="0.15">
      <c r="A452" s="98">
        <v>43033</v>
      </c>
    </row>
    <row r="453" spans="1:14" x14ac:dyDescent="0.15">
      <c r="A453" s="98">
        <v>43034</v>
      </c>
    </row>
    <row r="454" spans="1:14" x14ac:dyDescent="0.15">
      <c r="A454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55"/>
  <sheetViews>
    <sheetView zoomScale="115" zoomScaleNormal="115" workbookViewId="0">
      <pane xSplit="1" ySplit="2" topLeftCell="B433" activePane="bottomRight" state="frozen"/>
      <selection pane="topRight" activeCell="B1" sqref="B1"/>
      <selection pane="bottomLeft" activeCell="A3" sqref="A3"/>
      <selection pane="bottomRight" activeCell="M452" sqref="M45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51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390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392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419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426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433</v>
      </c>
    </row>
    <row r="408" spans="1:14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448</v>
      </c>
    </row>
    <row r="414" spans="1:14" x14ac:dyDescent="0.1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x14ac:dyDescent="0.1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x14ac:dyDescent="0.1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x14ac:dyDescent="0.1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x14ac:dyDescent="0.1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x14ac:dyDescent="0.1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x14ac:dyDescent="0.1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456</v>
      </c>
    </row>
    <row r="422" spans="1:14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x14ac:dyDescent="0.1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1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x14ac:dyDescent="0.1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x14ac:dyDescent="0.1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x14ac:dyDescent="0.1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465</v>
      </c>
    </row>
    <row r="431" spans="1:14" x14ac:dyDescent="0.1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x14ac:dyDescent="0.1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473</v>
      </c>
    </row>
    <row r="433" spans="1:14" x14ac:dyDescent="0.15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4" x14ac:dyDescent="0.15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4" x14ac:dyDescent="0.15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4" x14ac:dyDescent="0.15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4" x14ac:dyDescent="0.15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I437" s="101">
        <f t="shared" si="272"/>
        <v>3.0261862844310095E-2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4" x14ac:dyDescent="0.15">
      <c r="A438" s="98">
        <v>43012</v>
      </c>
      <c r="B438">
        <v>37.31</v>
      </c>
      <c r="C438" s="10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101">
        <f t="shared" ref="G438" si="639">+B438/D438-1</f>
        <v>3.4420616327266229E-2</v>
      </c>
      <c r="H438" s="101">
        <f>(B438/(D438*(1-VLOOKUP(A438,FX!A:M,13,0))))-1</f>
        <v>3.1756329970812347E-2</v>
      </c>
      <c r="I438" s="101">
        <f t="shared" si="272"/>
        <v>3.1227024726231623E-2</v>
      </c>
      <c r="J438">
        <v>6603.2587000000003</v>
      </c>
      <c r="K438">
        <v>6603.2587000000003</v>
      </c>
      <c r="L438" s="101">
        <f t="shared" ref="L438" si="640">+K438/J438-1</f>
        <v>0</v>
      </c>
      <c r="M438" s="100">
        <f t="shared" ref="M438" si="641">WEEKDAY(A438,2)</f>
        <v>3</v>
      </c>
      <c r="N438" s="50" t="s">
        <v>484</v>
      </c>
    </row>
    <row r="439" spans="1:14" x14ac:dyDescent="0.15">
      <c r="A439" s="98">
        <v>43013</v>
      </c>
      <c r="B439">
        <v>37.4</v>
      </c>
      <c r="C439" s="10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101">
        <f t="shared" ref="G439" si="644">+B439/D439-1</f>
        <v>3.3714573164327355E-2</v>
      </c>
      <c r="H439" s="101">
        <f>(B439/(D439*(1-VLOOKUP(A439,FX!A:M,13,0))))-1</f>
        <v>3.4562315648884789E-2</v>
      </c>
      <c r="I439" s="101">
        <f t="shared" si="272"/>
        <v>3.4562315648884789E-2</v>
      </c>
      <c r="J439">
        <v>6603.2587000000003</v>
      </c>
      <c r="K439">
        <v>6603.2587000000003</v>
      </c>
      <c r="L439" s="101">
        <f t="shared" ref="L439" si="645">+K439/J439-1</f>
        <v>0</v>
      </c>
      <c r="M439" s="100">
        <f t="shared" ref="M439" si="646">WEEKDAY(A439,2)</f>
        <v>4</v>
      </c>
    </row>
    <row r="440" spans="1:14" x14ac:dyDescent="0.15">
      <c r="A440" s="98">
        <v>43014</v>
      </c>
      <c r="B440">
        <v>37.354999999999997</v>
      </c>
      <c r="C440" s="10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101">
        <f t="shared" ref="G440" si="649">+B440/D440-1</f>
        <v>3.3317521418825935E-2</v>
      </c>
      <c r="H440" s="101">
        <f>(B440/(D440*(1-VLOOKUP(A440,FX!A:M,13,0))))-1</f>
        <v>3.2943320314260394E-2</v>
      </c>
      <c r="I440" s="101">
        <f t="shared" si="272"/>
        <v>3.2924735167001673E-2</v>
      </c>
      <c r="J440">
        <v>6603.2587000000003</v>
      </c>
      <c r="K440">
        <v>6603.2587000000003</v>
      </c>
      <c r="L440" s="101">
        <f t="shared" ref="L440" si="650">+K440/J440-1</f>
        <v>0</v>
      </c>
      <c r="M440" s="100">
        <f t="shared" ref="M440" si="651">WEEKDAY(A440,2)</f>
        <v>5</v>
      </c>
    </row>
    <row r="441" spans="1:14" x14ac:dyDescent="0.15">
      <c r="A441" s="98">
        <v>43017</v>
      </c>
      <c r="B441">
        <v>36.909999999999997</v>
      </c>
      <c r="C441" s="10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101">
        <f t="shared" ref="G441" si="654">+B441/D441-1</f>
        <v>9.1407707264079541E-3</v>
      </c>
      <c r="H441" s="101">
        <f>(B441/(D441*(1-VLOOKUP(A441,FX!A:M,13,0))))-1</f>
        <v>3.7267889461338743E-3</v>
      </c>
      <c r="I441" s="101">
        <f t="shared" si="272"/>
        <v>3.174499635802297E-3</v>
      </c>
      <c r="J441">
        <v>6603.2587000000003</v>
      </c>
      <c r="K441">
        <v>6678.3710000000001</v>
      </c>
      <c r="L441" s="101">
        <f t="shared" ref="L441" si="655">+K441/J441-1</f>
        <v>1.1375035177707105E-2</v>
      </c>
      <c r="M441" s="100">
        <f t="shared" ref="M441" si="656">WEEKDAY(A441,2)</f>
        <v>1</v>
      </c>
    </row>
    <row r="442" spans="1:14" x14ac:dyDescent="0.15">
      <c r="A442" s="98">
        <v>43018</v>
      </c>
      <c r="B442">
        <v>37.39</v>
      </c>
      <c r="C442" s="10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101">
        <f t="shared" ref="G442" si="659">+B442/D442-1</f>
        <v>1.2111818686694864E-2</v>
      </c>
      <c r="H442" s="101">
        <f>(B442/(D442*(1-VLOOKUP(A442,FX!A:M,13,0))))-1</f>
        <v>4.6505590774417183E-3</v>
      </c>
      <c r="I442" s="101">
        <f t="shared" si="272"/>
        <v>4.5674368619021966E-3</v>
      </c>
      <c r="J442">
        <v>6678.3710000000001</v>
      </c>
      <c r="K442">
        <v>6705.4812000000002</v>
      </c>
      <c r="L442" s="101">
        <f t="shared" ref="L442" si="660">+K442/J442-1</f>
        <v>4.059403108931825E-3</v>
      </c>
      <c r="M442" s="100">
        <f t="shared" ref="M442" si="661">WEEKDAY(A442,2)</f>
        <v>2</v>
      </c>
    </row>
    <row r="443" spans="1:14" x14ac:dyDescent="0.15">
      <c r="A443" s="98">
        <v>43019</v>
      </c>
      <c r="B443">
        <v>37.11</v>
      </c>
      <c r="C443" s="10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101">
        <f t="shared" ref="G443" si="664">+B443/D443-1</f>
        <v>2.8792179146250874E-3</v>
      </c>
      <c r="H443" s="101">
        <f>(B443/(D443*(1-VLOOKUP(A443,FX!A:M,13,0))))-1</f>
        <v>3.9924284736796434E-3</v>
      </c>
      <c r="I443" s="101">
        <f t="shared" si="272"/>
        <v>3.7434138636140979E-3</v>
      </c>
      <c r="J443">
        <v>6705.4812000000002</v>
      </c>
      <c r="K443">
        <v>6666.4696000000004</v>
      </c>
      <c r="L443" s="101">
        <f t="shared" ref="L443" si="665">+K443/J443-1</f>
        <v>-5.8178673291933158E-3</v>
      </c>
      <c r="M443" s="100">
        <f t="shared" ref="M443" si="666">WEEKDAY(A443,2)</f>
        <v>3</v>
      </c>
    </row>
    <row r="444" spans="1:14" x14ac:dyDescent="0.15">
      <c r="A444" s="98">
        <v>43020</v>
      </c>
      <c r="B444">
        <v>36.97</v>
      </c>
      <c r="C444" s="10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101">
        <f t="shared" ref="G444" si="669">+B444/D444-1</f>
        <v>1.0640181653105429E-3</v>
      </c>
      <c r="H444" s="101">
        <f>(B444/(D444*(1-VLOOKUP(A444,FX!A:M,13,0))))-1</f>
        <v>1.7441724202491571E-3</v>
      </c>
      <c r="I444" s="101">
        <f t="shared" si="272"/>
        <v>1.6255757247358726E-3</v>
      </c>
      <c r="J444">
        <v>6666.4696000000004</v>
      </c>
      <c r="K444">
        <v>6659.0956999999999</v>
      </c>
      <c r="L444" s="101">
        <f t="shared" ref="L444" si="670">+K444/J444-1</f>
        <v>-1.106117696839215E-3</v>
      </c>
      <c r="M444" s="100">
        <f t="shared" ref="M444" si="671">WEEKDAY(A444,2)</f>
        <v>4</v>
      </c>
    </row>
    <row r="445" spans="1:14" x14ac:dyDescent="0.15">
      <c r="A445" s="98">
        <v>43021</v>
      </c>
      <c r="B445">
        <v>37.380000000000003</v>
      </c>
      <c r="C445" s="10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101">
        <f t="shared" ref="G445" si="674">+B445/D445-1</f>
        <v>5.0777026054054097E-3</v>
      </c>
      <c r="H445" s="101">
        <f>(B445/(D445*(1-VLOOKUP(A445,FX!A:M,13,0))))-1</f>
        <v>3.4579572904669398E-3</v>
      </c>
      <c r="I445" s="101">
        <f t="shared" si="272"/>
        <v>3.7081888947663177E-3</v>
      </c>
      <c r="J445">
        <v>6659.0956999999999</v>
      </c>
      <c r="K445">
        <v>6709.82</v>
      </c>
      <c r="L445" s="101">
        <f t="shared" ref="L445" si="675">+K445/J445-1</f>
        <v>7.6172955435975798E-3</v>
      </c>
      <c r="M445" s="100">
        <f t="shared" ref="M445" si="676">WEEKDAY(A445,2)</f>
        <v>5</v>
      </c>
      <c r="N445" s="50" t="s">
        <v>515</v>
      </c>
    </row>
    <row r="446" spans="1:14" x14ac:dyDescent="0.15">
      <c r="A446" s="98">
        <v>43024</v>
      </c>
      <c r="B446">
        <v>36.661000000000001</v>
      </c>
      <c r="C446" s="10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101">
        <f t="shared" ref="G446" si="679">+B446/D446-1</f>
        <v>-2.1225983744650456E-3</v>
      </c>
      <c r="H446" s="101">
        <f>(B446/(D446*(1-VLOOKUP(A446,FX!A:M,13,0))))-1</f>
        <v>2.1767492977997627E-4</v>
      </c>
      <c r="I446" s="101">
        <f t="shared" si="272"/>
        <v>3.0013642564807874E-4</v>
      </c>
      <c r="J446">
        <v>6709.82</v>
      </c>
      <c r="K446">
        <v>6619.21</v>
      </c>
      <c r="L446" s="101">
        <f t="shared" ref="L446" si="680">+K446/J446-1</f>
        <v>-1.3504088038129192E-2</v>
      </c>
      <c r="M446" s="100">
        <f t="shared" ref="M446" si="681">WEEKDAY(A446,2)</f>
        <v>1</v>
      </c>
      <c r="N446" s="50" t="s">
        <v>517</v>
      </c>
    </row>
    <row r="447" spans="1:14" x14ac:dyDescent="0.15">
      <c r="A447" s="98">
        <v>43025</v>
      </c>
      <c r="B447">
        <v>36.390999999999998</v>
      </c>
      <c r="C447" s="10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101">
        <f t="shared" ref="G447" si="684">+B447/D447-1</f>
        <v>-6.1254078680110791E-3</v>
      </c>
      <c r="H447" s="101">
        <f>(B447/(D447*(1-VLOOKUP(A447,FX!A:M,13,0))))-1</f>
        <v>-2.5999911135139442E-3</v>
      </c>
      <c r="I447" s="101">
        <f t="shared" si="272"/>
        <v>-2.2974766139911562E-3</v>
      </c>
      <c r="J447">
        <v>6619.21</v>
      </c>
      <c r="K447">
        <v>6612.94</v>
      </c>
      <c r="L447" s="101">
        <f t="shared" ref="L447" si="685">+K447/J447-1</f>
        <v>-9.4724294893200334E-4</v>
      </c>
      <c r="M447" s="100">
        <f t="shared" ref="M447" si="686">WEEKDAY(A447,2)</f>
        <v>2</v>
      </c>
    </row>
    <row r="448" spans="1:14" x14ac:dyDescent="0.15">
      <c r="A448" s="98">
        <v>43026</v>
      </c>
      <c r="B448">
        <v>36.299999999999997</v>
      </c>
      <c r="C448" s="10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101">
        <f t="shared" ref="G448" si="689">+B448/D448-1</f>
        <v>2.7132842536119472E-3</v>
      </c>
      <c r="H448" s="101">
        <f>(B448/(D448*(1-VLOOKUP(A448,FX!A:M,13,0))))-1</f>
        <v>4.812290143012099E-3</v>
      </c>
      <c r="I448" s="101">
        <f t="shared" si="272"/>
        <v>4.7052311098807476E-3</v>
      </c>
      <c r="J448">
        <v>6612.94</v>
      </c>
      <c r="K448">
        <v>6563.44</v>
      </c>
      <c r="L448" s="101">
        <f t="shared" ref="L448" si="690">+K448/J448-1</f>
        <v>-7.4853242279531162E-3</v>
      </c>
      <c r="M448" s="100">
        <f t="shared" ref="M448" si="691">WEEKDAY(A448,2)</f>
        <v>3</v>
      </c>
      <c r="N448" s="50" t="s">
        <v>526</v>
      </c>
    </row>
    <row r="449" spans="1:13" x14ac:dyDescent="0.15">
      <c r="A449" s="98">
        <v>43027</v>
      </c>
      <c r="B449">
        <v>35.76</v>
      </c>
      <c r="C449" s="10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101">
        <f t="shared" ref="G449" si="694">+B449/D449-1</f>
        <v>-7.9596047915475587E-4</v>
      </c>
      <c r="H449" s="101">
        <f>(B449/(D449*(1-VLOOKUP(A449,FX!A:M,13,0))))-1</f>
        <v>-2.978301915076087E-3</v>
      </c>
      <c r="I449" s="101">
        <f t="shared" si="272"/>
        <v>-2.7469079855543255E-3</v>
      </c>
      <c r="J449">
        <v>6563.44</v>
      </c>
      <c r="K449">
        <v>6501.4</v>
      </c>
      <c r="L449" s="101">
        <f t="shared" ref="L449" si="695">+K449/J449-1</f>
        <v>-9.4523603476225349E-3</v>
      </c>
      <c r="M449" s="100">
        <f t="shared" ref="M449" si="696">WEEKDAY(A449,2)</f>
        <v>4</v>
      </c>
    </row>
    <row r="450" spans="1:13" x14ac:dyDescent="0.15">
      <c r="A450" s="98">
        <v>43028</v>
      </c>
      <c r="B450">
        <v>36.24</v>
      </c>
      <c r="C450" s="10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101">
        <f t="shared" ref="G450" si="699">+B450/D450-1</f>
        <v>-1.2955315835916359E-4</v>
      </c>
      <c r="H450" s="101">
        <f>(B450/(D450*(1-VLOOKUP(A450,FX!A:M,13,0))))-1</f>
        <v>2.5721323013025987E-3</v>
      </c>
      <c r="I450" s="101">
        <f t="shared" si="272"/>
        <v>2.2927723738905836E-3</v>
      </c>
      <c r="J450">
        <v>6501.4</v>
      </c>
      <c r="K450">
        <v>6571.42</v>
      </c>
      <c r="L450" s="101">
        <f t="shared" ref="L450" si="700">+K450/J450-1</f>
        <v>1.0769988002584219E-2</v>
      </c>
      <c r="M450" s="100">
        <f t="shared" ref="M450" si="701">WEEKDAY(A450,2)</f>
        <v>5</v>
      </c>
    </row>
    <row r="451" spans="1:13" x14ac:dyDescent="0.15">
      <c r="A451" s="98">
        <v>43031</v>
      </c>
      <c r="B451">
        <v>36.350200000000001</v>
      </c>
      <c r="C451" s="10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101">
        <f t="shared" ref="G451" si="704">+B451/D451-1</f>
        <v>-9.4435377921153751E-4</v>
      </c>
      <c r="H451" s="101">
        <f>(B451/(D451*(1-VLOOKUP(A451,FX!A:M,13,0))))-1</f>
        <v>1.1627309998345492E-3</v>
      </c>
      <c r="I451" s="101">
        <f t="shared" si="272"/>
        <v>1.0823196340494778E-3</v>
      </c>
      <c r="J451">
        <v>6571.42</v>
      </c>
      <c r="K451">
        <v>6612.76</v>
      </c>
      <c r="L451" s="101">
        <f t="shared" ref="L451" si="705">+K451/J451-1</f>
        <v>6.2908777707102459E-3</v>
      </c>
      <c r="M451" s="100">
        <f t="shared" ref="M451" si="706">WEEKDAY(A451,2)</f>
        <v>1</v>
      </c>
    </row>
    <row r="452" spans="1:13" x14ac:dyDescent="0.15">
      <c r="A452" s="98">
        <v>43032</v>
      </c>
      <c r="B452">
        <v>36.36</v>
      </c>
      <c r="C452" s="10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G452" s="101">
        <f t="shared" ref="G452" si="709">+B452/D452-1</f>
        <v>2.832325776732203E-3</v>
      </c>
      <c r="H452" s="101">
        <f>(B452/(D452*(1-VLOOKUP(A452,FX!A:M,13,0))))-1</f>
        <v>3.6046630775721233E-3</v>
      </c>
      <c r="J452">
        <v>6612.76</v>
      </c>
      <c r="K452">
        <v>6603</v>
      </c>
      <c r="L452" s="101">
        <f t="shared" ref="L452" si="710">+K452/J452-1</f>
        <v>-1.4759344056037849E-3</v>
      </c>
      <c r="M452" s="100">
        <f t="shared" ref="M452" si="711">WEEKDAY(A452,2)</f>
        <v>2</v>
      </c>
    </row>
    <row r="453" spans="1:13" x14ac:dyDescent="0.15">
      <c r="A453" s="98">
        <v>43033</v>
      </c>
    </row>
    <row r="454" spans="1:13" x14ac:dyDescent="0.15">
      <c r="A454" s="98">
        <v>43034</v>
      </c>
    </row>
    <row r="455" spans="1:13" x14ac:dyDescent="0.15">
      <c r="A455" s="98">
        <v>1031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2017-10-24T22:33:22Z</dcterms:modified>
</cp:coreProperties>
</file>