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51" i="20" l="1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H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B306" i="25"/>
  <c r="B305" i="25"/>
  <c r="B304" i="25"/>
  <c r="B303" i="2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A1" i="27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<sst xmlns="http://schemas.openxmlformats.org/spreadsheetml/2006/main" count="628" uniqueCount="532">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</sst>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abSelected="1" topLeftCell="A6" zoomScale="115" zoomScaleNormal="115" workbookViewId="0">
      <selection activeCell="B24" sqref="B24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x14ac:dyDescent="0.25">
      <c r="A1" s="1">
        <f>D11</f>
        <v>43024</v>
      </c>
    </row>
    <row r="2" spans="1:14" x14ac:dyDescent="0.25">
      <c r="A2" t="s">
        <v>390</v>
      </c>
      <c r="B2" s="39">
        <v>6.5734599999999999</v>
      </c>
      <c r="C2" s="1">
        <v>43024</v>
      </c>
      <c r="D2" s="41">
        <v>13</v>
      </c>
    </row>
    <row r="3" spans="1:14" x14ac:dyDescent="0.25">
      <c r="A3" t="s">
        <v>391</v>
      </c>
      <c r="B3" s="39">
        <v>6.5820499999999997</v>
      </c>
      <c r="C3" s="1">
        <v>43024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6.583145</v>
      </c>
      <c r="C4" s="1">
        <v>43025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3913.45</v>
      </c>
      <c r="C5" s="41">
        <v>3921</v>
      </c>
      <c r="D5" s="25">
        <v>-1.9E-3</v>
      </c>
      <c r="J5" s="71"/>
      <c r="K5" s="72"/>
      <c r="L5" s="73"/>
      <c r="M5" s="74"/>
    </row>
    <row r="6" spans="1:14" x14ac:dyDescent="0.25">
      <c r="A6" t="s">
        <v>349</v>
      </c>
      <c r="B6" s="39">
        <v>3378.47</v>
      </c>
      <c r="C6" s="41">
        <v>3390.52</v>
      </c>
      <c r="D6" s="25">
        <v>-3.5999999999999999E-3</v>
      </c>
      <c r="J6" s="75"/>
      <c r="K6" s="76"/>
      <c r="L6" s="77"/>
      <c r="M6" s="78"/>
    </row>
    <row r="7" spans="1:14" x14ac:dyDescent="0.25">
      <c r="A7" t="s">
        <v>350</v>
      </c>
      <c r="B7">
        <v>1882.69</v>
      </c>
      <c r="C7" s="39">
        <v>1926.07</v>
      </c>
      <c r="D7" s="25">
        <v>-2.2499999999999999E-2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11271.2</v>
      </c>
      <c r="C8" s="39">
        <v>11399.09</v>
      </c>
      <c r="D8" s="25">
        <v>-1.12E-2</v>
      </c>
      <c r="J8" s="83"/>
      <c r="K8" s="84"/>
      <c r="L8" s="85"/>
      <c r="M8" s="86"/>
    </row>
    <row r="9" spans="1:14" x14ac:dyDescent="0.25">
      <c r="A9" t="s">
        <v>352</v>
      </c>
      <c r="B9">
        <v>6619.21</v>
      </c>
      <c r="C9" s="39">
        <v>6709.82</v>
      </c>
      <c r="D9" s="25">
        <v>-1.35E-2</v>
      </c>
      <c r="J9" s="87"/>
      <c r="K9" s="88"/>
      <c r="L9" s="89"/>
      <c r="M9" s="90"/>
    </row>
    <row r="10" spans="1:14" x14ac:dyDescent="0.25">
      <c r="A10" t="s">
        <v>525</v>
      </c>
      <c r="B10">
        <v>2726.64</v>
      </c>
      <c r="C10" s="39">
        <v>2713.38</v>
      </c>
      <c r="D10" s="101">
        <v>4.8999999999999998E-3</v>
      </c>
    </row>
    <row r="11" spans="1:14" x14ac:dyDescent="0.25">
      <c r="A11" t="s">
        <v>353</v>
      </c>
      <c r="B11">
        <v>14.2</v>
      </c>
      <c r="C11" s="39">
        <v>14.327999999999999</v>
      </c>
      <c r="D11" s="1">
        <v>43024</v>
      </c>
    </row>
    <row r="12" spans="1:14" x14ac:dyDescent="0.25">
      <c r="A12" t="s">
        <v>354</v>
      </c>
      <c r="B12">
        <v>14.64</v>
      </c>
      <c r="C12" s="39">
        <v>14.7035</v>
      </c>
      <c r="D12" s="1">
        <v>43024</v>
      </c>
      <c r="J12" s="53"/>
      <c r="K12" s="56"/>
      <c r="L12" s="59"/>
      <c r="M12" s="62"/>
      <c r="N12" s="65"/>
    </row>
    <row r="13" spans="1:14" x14ac:dyDescent="0.25">
      <c r="A13" t="s">
        <v>355</v>
      </c>
      <c r="B13">
        <v>8.27</v>
      </c>
      <c r="C13" s="39">
        <v>8.2349999999999994</v>
      </c>
      <c r="D13" s="1">
        <v>43024</v>
      </c>
      <c r="J13" s="54"/>
      <c r="K13" s="57"/>
      <c r="L13" s="60"/>
      <c r="M13" s="63"/>
      <c r="N13" s="66"/>
    </row>
    <row r="14" spans="1:14" x14ac:dyDescent="0.25">
      <c r="A14" t="s">
        <v>356</v>
      </c>
      <c r="B14">
        <v>47.85</v>
      </c>
      <c r="C14" s="39">
        <v>47.670999999999999</v>
      </c>
      <c r="D14" s="1">
        <v>43024</v>
      </c>
      <c r="J14" s="55"/>
      <c r="K14" s="58"/>
      <c r="L14" s="61"/>
      <c r="M14" s="64"/>
      <c r="N14" s="67"/>
    </row>
    <row r="15" spans="1:14" x14ac:dyDescent="0.25">
      <c r="A15" t="s">
        <v>357</v>
      </c>
      <c r="B15">
        <v>46.3</v>
      </c>
      <c r="C15">
        <v>45.92</v>
      </c>
      <c r="D15" s="1">
        <v>43021</v>
      </c>
    </row>
    <row r="16" spans="1:14" x14ac:dyDescent="0.25">
      <c r="A16" t="s">
        <v>358</v>
      </c>
      <c r="B16">
        <v>35.47</v>
      </c>
      <c r="C16">
        <v>35.888100000000001</v>
      </c>
      <c r="D16" s="1">
        <v>43021</v>
      </c>
    </row>
    <row r="17" spans="1:16" x14ac:dyDescent="0.25">
      <c r="A17" t="s">
        <v>359</v>
      </c>
      <c r="B17">
        <v>30.19</v>
      </c>
      <c r="C17" s="39">
        <v>30.223199999999999</v>
      </c>
      <c r="D17" s="1">
        <v>43021</v>
      </c>
    </row>
    <row r="18" spans="1:16" x14ac:dyDescent="0.25">
      <c r="A18" t="s">
        <v>360</v>
      </c>
      <c r="B18">
        <v>36.661000000000001</v>
      </c>
      <c r="C18" s="39">
        <v>37.241900000000001</v>
      </c>
      <c r="D18" s="1">
        <v>43021</v>
      </c>
    </row>
    <row r="19" spans="1:16" x14ac:dyDescent="0.25">
      <c r="A19" t="s">
        <v>361</v>
      </c>
      <c r="B19">
        <v>12333.81</v>
      </c>
      <c r="C19" s="1"/>
      <c r="D19" s="94"/>
    </row>
    <row r="20" spans="1:16" s="97" customFormat="1" x14ac:dyDescent="0.25">
      <c r="A20" s="100" t="s">
        <v>362</v>
      </c>
      <c r="B20" s="100">
        <v>20377.63</v>
      </c>
      <c r="C20" s="98"/>
      <c r="D20" s="99"/>
    </row>
    <row r="21" spans="1:16" s="97" customFormat="1" x14ac:dyDescent="0.25">
      <c r="A21" s="97" t="s">
        <v>400</v>
      </c>
      <c r="B21" s="97">
        <v>6.5838999999999999</v>
      </c>
      <c r="C21" s="41">
        <v>43025</v>
      </c>
      <c r="D21" s="41">
        <v>0.33381944444444445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3393.2</v>
      </c>
      <c r="B23">
        <v>3389.77</v>
      </c>
      <c r="C23" s="39">
        <v>3388.65</v>
      </c>
      <c r="D23" s="41">
        <v>3390.95</v>
      </c>
      <c r="E23">
        <v>3387.6</v>
      </c>
      <c r="F23">
        <v>3400.49</v>
      </c>
      <c r="G23">
        <v>3387.34</v>
      </c>
      <c r="H23">
        <v>1046</v>
      </c>
      <c r="I23">
        <v>1128</v>
      </c>
      <c r="J23">
        <v>3384.06</v>
      </c>
      <c r="K23">
        <v>3382.87</v>
      </c>
      <c r="L23">
        <v>3378.47</v>
      </c>
      <c r="M23">
        <v>3387.81</v>
      </c>
      <c r="N23">
        <v>3374.83</v>
      </c>
      <c r="O23">
        <v>1432</v>
      </c>
      <c r="P23">
        <v>1332</v>
      </c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8"/>
      <c r="D37" s="99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6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M297" sqref="M297:M30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02" si="15">LN(C220/C219)</f>
        <v>5.8655326653686257E-5</v>
      </c>
      <c r="H220">
        <v>6.8302350000000001</v>
      </c>
      <c r="I220" s="25">
        <f t="shared" ref="I220:I302" si="16">LN(H220/H219)</f>
        <v>1.1859738836099735E-4</v>
      </c>
      <c r="J220">
        <v>6.8346549999999997</v>
      </c>
      <c r="K220" s="25">
        <f t="shared" ref="K220:K302" si="17">LN(J220/J219)</f>
        <v>6.0958008553464011E-4</v>
      </c>
      <c r="L220">
        <v>6.837275</v>
      </c>
      <c r="M220" s="25">
        <f t="shared" ref="M220:M302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2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2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2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2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2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2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2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306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 x14ac:dyDescent="0.2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510</v>
      </c>
    </row>
    <row r="298" spans="1:14" x14ac:dyDescent="0.2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524</v>
      </c>
    </row>
    <row r="299" spans="1:14" x14ac:dyDescent="0.2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523</v>
      </c>
    </row>
    <row r="300" spans="1:14" x14ac:dyDescent="0.2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522</v>
      </c>
    </row>
    <row r="301" spans="1:14" x14ac:dyDescent="0.2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526</v>
      </c>
    </row>
    <row r="302" spans="1:14" x14ac:dyDescent="0.25">
      <c r="A302" s="98">
        <v>43024</v>
      </c>
      <c r="B302" s="41">
        <f t="shared" si="20"/>
        <v>1</v>
      </c>
      <c r="C302">
        <v>6.5838999999999999</v>
      </c>
      <c r="D302" s="101">
        <f t="shared" si="15"/>
        <v>-4.1000721883359046E-4</v>
      </c>
      <c r="H302">
        <v>6.5734599999999999</v>
      </c>
      <c r="I302" s="101">
        <f t="shared" si="16"/>
        <v>4.6789962238610395E-4</v>
      </c>
      <c r="J302">
        <v>6.5820499999999997</v>
      </c>
      <c r="K302" s="101">
        <f t="shared" si="17"/>
        <v>6.1625931041007294E-4</v>
      </c>
      <c r="L302">
        <v>6.583145</v>
      </c>
      <c r="M302" s="101">
        <f t="shared" si="18"/>
        <v>2.3397639962814331E-3</v>
      </c>
    </row>
    <row r="303" spans="1:14" x14ac:dyDescent="0.25">
      <c r="A303" s="98">
        <v>43025</v>
      </c>
      <c r="B303" s="41">
        <f t="shared" si="20"/>
        <v>2</v>
      </c>
    </row>
    <row r="304" spans="1:14" x14ac:dyDescent="0.25">
      <c r="A304" s="98">
        <v>43026</v>
      </c>
      <c r="B304" s="41">
        <f t="shared" si="20"/>
        <v>3</v>
      </c>
    </row>
    <row r="305" spans="1:2" x14ac:dyDescent="0.25">
      <c r="A305" s="98">
        <v>43027</v>
      </c>
      <c r="B305" s="41">
        <f t="shared" si="20"/>
        <v>4</v>
      </c>
    </row>
    <row r="306" spans="1:2" x14ac:dyDescent="0.25">
      <c r="A306" s="98">
        <v>43028</v>
      </c>
      <c r="B306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5"/>
  <sheetViews>
    <sheetView zoomScale="115" zoomScaleNormal="115" workbookViewId="0">
      <pane xSplit="2" ySplit="6" topLeftCell="G342" activePane="bottomRight" state="frozen"/>
      <selection pane="topRight" activeCell="C1" sqref="C1"/>
      <selection pane="bottomLeft" activeCell="A3" sqref="A3"/>
      <selection pane="bottomRight" activeCell="O351" sqref="O351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8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1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8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8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25">
      <c r="A330" s="98">
        <v>42986</v>
      </c>
      <c r="B330" s="41">
        <f t="shared" ref="B330:B35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2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2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2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2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2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2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2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x14ac:dyDescent="0.2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2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2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2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2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2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2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25">
      <c r="A351" s="98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100">
        <f t="shared" si="195"/>
        <v>3365.3779600000003</v>
      </c>
      <c r="T351" s="100" t="str">
        <f t="shared" ref="T351" si="4931">IF(AVERAGE(N350)&lt;S350,"熊",IF(AVERAGE(N350)&gt;S350,"牛",""))</f>
        <v>牛</v>
      </c>
      <c r="U351" s="100">
        <f t="shared" ref="U351" si="4932">MAX(H351,O351)</f>
        <v>3400.49</v>
      </c>
      <c r="V351" s="100">
        <f t="shared" ref="V351" si="4933">MIN(I351,P351)</f>
        <v>3374.83</v>
      </c>
      <c r="W351" s="40">
        <f t="shared" ref="W351" si="4934">LN(U351/V351)</f>
        <v>7.5745861997309812E-3</v>
      </c>
      <c r="X351" s="100">
        <f t="shared" ref="X351" si="4935">IF(U351=H351,J351,Q351)</f>
        <v>1046</v>
      </c>
      <c r="Y351" s="100">
        <f t="shared" ref="Y351" si="4936">IF(V351=I351,K351,R351)</f>
        <v>1332</v>
      </c>
      <c r="Z351" s="101">
        <f t="shared" ref="Z351" si="4937">(U351-V351)/(C351)</f>
        <v>7.5621831899091874E-3</v>
      </c>
      <c r="AA351" s="101">
        <f t="shared" ref="AA351" si="4938">LN(C351/N350)</f>
        <v>7.9012699210073256E-4</v>
      </c>
      <c r="AB351" s="101">
        <f t="shared" ref="AB351" si="4939">LN(N351/U351)</f>
        <v>-6.4965945948879137E-3</v>
      </c>
      <c r="AC351" s="101">
        <f t="shared" ref="AC351" si="4940">LN(N351/V351)</f>
        <v>1.0779916048430486E-3</v>
      </c>
      <c r="AD351" s="101">
        <f t="shared" ref="AD351" si="4941">LN(U351/C351)</f>
        <v>2.146109933781505E-3</v>
      </c>
      <c r="AE351" s="101">
        <f t="shared" ref="AE351" si="4942">LN(V351/C351)</f>
        <v>-5.4284762659494888E-3</v>
      </c>
      <c r="AF351" s="101">
        <f t="shared" ref="AF351" si="4943">LN(N351/C351)</f>
        <v>-4.3504846611065002E-3</v>
      </c>
      <c r="AG351" s="101">
        <f t="shared" ref="AG351" si="4944">LN(N351/N350)</f>
        <v>-3.5603576690057216E-3</v>
      </c>
      <c r="AH351" s="101">
        <f t="shared" ref="AH351" si="4945">LN(D351/C351)</f>
        <v>-1.011356468438477E-3</v>
      </c>
      <c r="AI351" s="101">
        <f t="shared" ref="AI351" si="4946">LN(E351/C351)</f>
        <v>-1.3418169622386592E-3</v>
      </c>
      <c r="AJ351" s="101">
        <f t="shared" ref="AJ351" si="4947">LN(F351/C351)</f>
        <v>-6.6331082965341299E-4</v>
      </c>
      <c r="AK351" s="101">
        <f t="shared" ref="AK351" si="4948">+LN(G351/C351)</f>
        <v>-1.6517228861356969E-3</v>
      </c>
      <c r="AL351" s="101">
        <f t="shared" ref="AL351" si="4949">LN(H351/I351)</f>
        <v>3.8745862672176857E-3</v>
      </c>
      <c r="AM351" s="101">
        <f t="shared" ref="AM351" si="4950">LN(O351/P351)</f>
        <v>3.8387422484039628E-3</v>
      </c>
      <c r="AN351" s="101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101">
        <f t="shared" ref="AQ351" si="4954">LN(M351/L351)</f>
        <v>-3.5171045430258007E-4</v>
      </c>
      <c r="AR351" s="101">
        <f t="shared" ref="AR351" si="4955">LN(N351/L351)</f>
        <v>-1.6532277929112616E-3</v>
      </c>
      <c r="AS351" s="101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101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101">
        <f t="shared" ref="AY351" si="4962">LN(G351/I351)</f>
        <v>7.675344730061937E-5</v>
      </c>
      <c r="AZ351" s="101">
        <f t="shared" ref="AZ351" si="4963">LN(N351/P351)</f>
        <v>1.0779916048430486E-3</v>
      </c>
      <c r="BA351" s="101">
        <f t="shared" ref="BA351" si="4964">AV350</f>
        <v>0.59411764705883274</v>
      </c>
      <c r="BB351" s="101">
        <f t="shared" ref="BB351" si="4965">AR350</f>
        <v>-3.9808976417706594E-4</v>
      </c>
      <c r="BC351" s="101">
        <f t="shared" ref="BC351" si="4966">AS350</f>
        <v>1.7830263026387188E-3</v>
      </c>
      <c r="BD351" s="39">
        <f t="shared" ref="BD351" si="4967">IF(AR350&lt;0,1,0)</f>
        <v>1</v>
      </c>
    </row>
    <row r="352" spans="1:62" x14ac:dyDescent="0.25">
      <c r="A352" s="98">
        <v>43025</v>
      </c>
      <c r="B352" s="41">
        <f t="shared" si="4153"/>
        <v>2</v>
      </c>
    </row>
    <row r="353" spans="1:2" x14ac:dyDescent="0.25">
      <c r="A353" s="98">
        <v>43026</v>
      </c>
      <c r="B353" s="41">
        <f t="shared" si="4153"/>
        <v>3</v>
      </c>
    </row>
    <row r="354" spans="1:2" x14ac:dyDescent="0.25">
      <c r="A354" s="98">
        <v>43027</v>
      </c>
      <c r="B354" s="41">
        <f t="shared" si="4153"/>
        <v>4</v>
      </c>
    </row>
    <row r="355" spans="1:2" x14ac:dyDescent="0.25">
      <c r="A355" s="98">
        <v>43028</v>
      </c>
      <c r="B35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3"/>
  <sheetViews>
    <sheetView zoomScale="115" zoomScaleNormal="115" workbookViewId="0">
      <pane xSplit="1" ySplit="2" topLeftCell="B426" activePane="bottomRight" state="frozen"/>
      <selection pane="topRight" activeCell="B1" sqref="B1"/>
      <selection pane="bottomLeft" activeCell="A3" sqref="A3"/>
      <selection pane="bottomRight" activeCell="C439" sqref="C439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9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8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8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x14ac:dyDescent="0.2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2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2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2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x14ac:dyDescent="0.2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2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x14ac:dyDescent="0.2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2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2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x14ac:dyDescent="0.2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4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2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2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2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517</v>
      </c>
    </row>
    <row r="437" spans="1:14" x14ac:dyDescent="0.2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518</v>
      </c>
    </row>
    <row r="438" spans="1:14" x14ac:dyDescent="0.2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25">
      <c r="A439" s="98">
        <v>43024</v>
      </c>
      <c r="B439">
        <v>14.2</v>
      </c>
      <c r="C439" s="101">
        <f t="shared" ref="C439" si="661">B439/B438-1</f>
        <v>4.2432814710040567E-3</v>
      </c>
      <c r="D439" s="26">
        <f t="shared" ref="D439" si="662">+F438*(1+L439)</f>
        <v>14.322237204574497</v>
      </c>
      <c r="E439" s="26">
        <f>D439*(1-VLOOKUP(A439,FX!A:K,9,0))</f>
        <v>14.315535835194751</v>
      </c>
      <c r="F439">
        <v>14.327999999999999</v>
      </c>
      <c r="G439" s="101">
        <f t="shared" ref="G439" si="663">+B439/D439-1</f>
        <v>-8.5347842539191809E-3</v>
      </c>
      <c r="H439" s="101">
        <f>(+B439/(D439*(1-VLOOKUP(A439,FX!A:K,9,0)))-1)</f>
        <v>-8.0706608907161748E-3</v>
      </c>
      <c r="I439" s="101">
        <f t="shared" si="373"/>
        <v>-8.9335566722501536E-3</v>
      </c>
      <c r="J439">
        <v>12277.63</v>
      </c>
      <c r="K439">
        <v>12333.81</v>
      </c>
      <c r="L439" s="101">
        <f t="shared" ref="L439" si="664">+K439/J439-1</f>
        <v>4.5758016815948821E-3</v>
      </c>
      <c r="M439" s="100">
        <f t="shared" ref="M439" si="665">WEEKDAY(A439,2)</f>
        <v>1</v>
      </c>
    </row>
    <row r="440" spans="1:14" x14ac:dyDescent="0.25">
      <c r="A440" s="98">
        <v>43025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2"/>
  <sheetViews>
    <sheetView zoomScale="115" zoomScaleNormal="115" workbookViewId="0">
      <pane xSplit="1" ySplit="2" topLeftCell="L423" activePane="bottomRight" state="frozen"/>
      <selection pane="topRight" activeCell="B1" sqref="B1"/>
      <selection pane="bottomLeft" activeCell="A3" sqref="A3"/>
      <selection pane="bottomRight" activeCell="N439" sqref="N4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8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2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2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2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2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2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x14ac:dyDescent="0.2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2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2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2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513</v>
      </c>
    </row>
    <row r="436" spans="1:14" x14ac:dyDescent="0.2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521</v>
      </c>
    </row>
    <row r="437" spans="1:14" x14ac:dyDescent="0.2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25">
      <c r="A438" s="98">
        <v>43024</v>
      </c>
      <c r="B438">
        <v>14.64</v>
      </c>
      <c r="C438" s="101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101">
        <f t="shared" ref="G438" si="700">+B438/D438-1</f>
        <v>-4.7317143887464219E-3</v>
      </c>
      <c r="H438" s="101">
        <f>(+B438/(D438*(1-VLOOKUP(A438,FX!A:K,9,0)))-1)</f>
        <v>-4.2658107375935783E-3</v>
      </c>
      <c r="I438" s="101">
        <f t="shared" si="292"/>
        <v>-4.3186996293399504E-3</v>
      </c>
      <c r="J438">
        <v>12277.63</v>
      </c>
      <c r="K438">
        <v>12333.81</v>
      </c>
      <c r="L438" s="101">
        <f t="shared" ref="L438" si="701">+K438/J438-1</f>
        <v>4.5758016815948821E-3</v>
      </c>
      <c r="M438" s="100">
        <f t="shared" ref="M438" si="702">WEEKDAY(A438,2)</f>
        <v>1</v>
      </c>
    </row>
    <row r="439" spans="1:14" x14ac:dyDescent="0.25">
      <c r="A439" s="98">
        <v>43025</v>
      </c>
    </row>
    <row r="440" spans="1:14" x14ac:dyDescent="0.25">
      <c r="A440" s="98">
        <v>43026</v>
      </c>
    </row>
    <row r="441" spans="1:14" x14ac:dyDescent="0.25">
      <c r="A441" s="98">
        <v>43027</v>
      </c>
    </row>
    <row r="442" spans="1:14" x14ac:dyDescent="0.25">
      <c r="A442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39" sqref="A4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9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2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2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2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2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2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2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2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x14ac:dyDescent="0.2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2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x14ac:dyDescent="0.2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 x14ac:dyDescent="0.2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 x14ac:dyDescent="0.2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</row>
    <row r="435" spans="1:14" x14ac:dyDescent="0.2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</row>
    <row r="436" spans="1:14" x14ac:dyDescent="0.2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</row>
    <row r="437" spans="1:14" x14ac:dyDescent="0.2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</row>
    <row r="438" spans="1:14" x14ac:dyDescent="0.2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</row>
    <row r="439" spans="1:14" x14ac:dyDescent="0.25">
      <c r="A439" s="98">
        <v>43024</v>
      </c>
      <c r="B439">
        <v>8.27</v>
      </c>
      <c r="C439" s="101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101">
        <f t="shared" si="511"/>
        <v>4.2501517911355258E-3</v>
      </c>
      <c r="J439">
        <v>1926.07</v>
      </c>
      <c r="K439">
        <v>1882.69</v>
      </c>
      <c r="L439" s="101">
        <f t="shared" ref="L439" si="692">+K439/J439-1</f>
        <v>-2.2522545909546277E-2</v>
      </c>
      <c r="M439" s="100">
        <f t="shared" ref="M439" si="693">WEEKDAY(A439,2)</f>
        <v>1</v>
      </c>
    </row>
    <row r="440" spans="1:14" x14ac:dyDescent="0.25">
      <c r="A440" s="98">
        <v>43025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3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C439" sqref="C439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2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2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2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39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 x14ac:dyDescent="0.2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2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512</v>
      </c>
    </row>
    <row r="436" spans="1:14" x14ac:dyDescent="0.2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2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520</v>
      </c>
    </row>
    <row r="438" spans="1:14" x14ac:dyDescent="0.2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25">
      <c r="A439" s="98">
        <v>43024</v>
      </c>
      <c r="B439">
        <v>47.85</v>
      </c>
      <c r="C439" s="101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101">
        <f t="shared" ref="G439" si="761">+B439/D439-1</f>
        <v>3.4181193878877192E-3</v>
      </c>
      <c r="H439" s="42">
        <f t="shared" ref="H439" si="762">(+B439/(E439)-1)</f>
        <v>3.8878381282658747E-3</v>
      </c>
      <c r="I439" s="101">
        <f t="shared" si="726"/>
        <v>3.7549034003903081E-3</v>
      </c>
      <c r="J439">
        <v>3921</v>
      </c>
      <c r="K439">
        <v>3913.45</v>
      </c>
      <c r="L439" s="101">
        <f t="shared" ref="L439" si="763">+K439/J439-1</f>
        <v>-1.9255292017342773E-3</v>
      </c>
      <c r="M439" s="100">
        <f t="shared" ref="M439" si="764">WEEKDAY(A439,2)</f>
        <v>1</v>
      </c>
    </row>
    <row r="440" spans="1:14" x14ac:dyDescent="0.25">
      <c r="A440" s="98">
        <v>43025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9"/>
  <sheetViews>
    <sheetView zoomScale="115" zoomScaleNormal="115" workbookViewId="0">
      <pane xSplit="1" ySplit="2" topLeftCell="H431" activePane="bottomRight" state="frozen"/>
      <selection pane="topRight" activeCell="B1" sqref="B1"/>
      <selection pane="bottomLeft" activeCell="A3" sqref="A3"/>
      <selection pane="bottomRight" activeCell="N445" sqref="N445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2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2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2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2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 x14ac:dyDescent="0.2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509</v>
      </c>
    </row>
    <row r="441" spans="1:14" x14ac:dyDescent="0.2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8" x14ac:dyDescent="0.2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516</v>
      </c>
    </row>
    <row r="443" spans="1:14" x14ac:dyDescent="0.2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2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25">
      <c r="A445" s="98">
        <v>43024</v>
      </c>
      <c r="B445">
        <v>46.3</v>
      </c>
      <c r="C445" s="101">
        <f t="shared" ref="C445" si="672">B445/B444-1</f>
        <v>1.51416828898987E-3</v>
      </c>
      <c r="D445" s="38">
        <f t="shared" ref="D445" si="673">+F444*(1+L445)</f>
        <v>46.239562065148647</v>
      </c>
      <c r="E445" s="100"/>
      <c r="G445" s="42">
        <f t="shared" ref="G445" si="674">+B445/D445-1</f>
        <v>1.3070611431440504E-3</v>
      </c>
      <c r="H445" s="100"/>
      <c r="J445">
        <v>20236.8</v>
      </c>
      <c r="K445">
        <v>20377.63</v>
      </c>
      <c r="L445" s="101">
        <f t="shared" ref="L445" si="675">+K445/J445-1</f>
        <v>6.9591042061987185E-3</v>
      </c>
      <c r="M445" s="100">
        <f t="shared" ref="M445" si="676">WEEKDAY(A445,2)</f>
        <v>1</v>
      </c>
      <c r="N445" s="50" t="s">
        <v>531</v>
      </c>
    </row>
    <row r="446" spans="1:14" x14ac:dyDescent="0.25">
      <c r="A446" s="98">
        <v>43025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9"/>
  <sheetViews>
    <sheetView zoomScale="115" zoomScaleNormal="115" workbookViewId="0">
      <pane xSplit="1" ySplit="2" topLeftCell="B431" activePane="bottomRight" state="frozen"/>
      <selection pane="topRight" activeCell="B1" sqref="B1"/>
      <selection pane="bottomLeft" activeCell="A3" sqref="A3"/>
      <selection pane="bottomRight" activeCell="B445" sqref="B44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x14ac:dyDescent="0.2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x14ac:dyDescent="0.2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x14ac:dyDescent="0.2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x14ac:dyDescent="0.2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x14ac:dyDescent="0.2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x14ac:dyDescent="0.2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x14ac:dyDescent="0.2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x14ac:dyDescent="0.2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x14ac:dyDescent="0.2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x14ac:dyDescent="0.2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x14ac:dyDescent="0.2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 x14ac:dyDescent="0.2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 x14ac:dyDescent="0.2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t="s">
        <v>508</v>
      </c>
    </row>
    <row r="441" spans="1:14" x14ac:dyDescent="0.2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</row>
    <row r="442" spans="1:14" x14ac:dyDescent="0.2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t="s">
        <v>515</v>
      </c>
    </row>
    <row r="443" spans="1:14" x14ac:dyDescent="0.2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</row>
    <row r="444" spans="1:14" x14ac:dyDescent="0.2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</row>
    <row r="445" spans="1:14" x14ac:dyDescent="0.25">
      <c r="A445" s="98">
        <v>43024</v>
      </c>
      <c r="B445">
        <v>35.47</v>
      </c>
      <c r="C445" s="101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G445" s="42">
        <f t="shared" ref="G445" si="682">+B445/D445-1</f>
        <v>1.1122962045817086E-2</v>
      </c>
      <c r="H445" s="101">
        <f>(B445/(D445*(1-VLOOKUP(A445,FX!A:M,13,0))))-1</f>
        <v>1.3494299518266306E-2</v>
      </c>
      <c r="J445">
        <v>1926.07</v>
      </c>
      <c r="K445">
        <v>1882.69</v>
      </c>
      <c r="L445" s="101">
        <f t="shared" ref="L445" si="683">+K445/J445-1</f>
        <v>-2.2522545909546277E-2</v>
      </c>
      <c r="M445" s="100">
        <f t="shared" ref="M445" si="684">WEEKDAY(A445,2)</f>
        <v>1</v>
      </c>
    </row>
    <row r="446" spans="1:14" x14ac:dyDescent="0.25">
      <c r="A446" s="98">
        <v>43025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9"/>
  <sheetViews>
    <sheetView zoomScaleNormal="100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C445" sqref="C44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4" style="50" customWidth="1" collapsed="1"/>
    <col min="15" max="15" width="40.8164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x14ac:dyDescent="0.2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2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2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x14ac:dyDescent="0.2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ht="42" x14ac:dyDescent="0.2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507</v>
      </c>
    </row>
    <row r="441" spans="1:14" x14ac:dyDescent="0.2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511</v>
      </c>
    </row>
    <row r="442" spans="1:14" ht="28" x14ac:dyDescent="0.2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514</v>
      </c>
    </row>
    <row r="443" spans="1:14" x14ac:dyDescent="0.2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519</v>
      </c>
    </row>
    <row r="444" spans="1:14" x14ac:dyDescent="0.2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528</v>
      </c>
    </row>
    <row r="445" spans="1:14" x14ac:dyDescent="0.25">
      <c r="A445" s="98">
        <v>43024</v>
      </c>
      <c r="B445">
        <v>30.19</v>
      </c>
      <c r="C445" s="101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G445" s="101">
        <f t="shared" ref="G445" si="671">+B445/D445-1</f>
        <v>8.2863088243878558E-4</v>
      </c>
      <c r="H445" s="101">
        <f>(B445/(D445*(1-VLOOKUP(A445,FX!A:M,13,0))))-1</f>
        <v>3.1758255610263575E-3</v>
      </c>
      <c r="J445">
        <v>3921</v>
      </c>
      <c r="K445">
        <v>3913.45</v>
      </c>
      <c r="L445" s="101">
        <f t="shared" ref="L445" si="672">+K445/J445-1</f>
        <v>-1.9255292017342773E-3</v>
      </c>
      <c r="M445" s="100">
        <f t="shared" ref="M445" si="673">WEEKDAY(A445,2)</f>
        <v>1</v>
      </c>
      <c r="N445" s="50" t="s">
        <v>530</v>
      </c>
    </row>
    <row r="446" spans="1:14" x14ac:dyDescent="0.25">
      <c r="A446" s="98">
        <v>43025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0"/>
  <sheetViews>
    <sheetView zoomScale="115" zoomScaleNormal="115" workbookViewId="0">
      <pane xSplit="1" ySplit="2" topLeftCell="B433" activePane="bottomRight" state="frozen"/>
      <selection pane="topRight" activeCell="B1" sqref="B1"/>
      <selection pane="bottomLeft" activeCell="A3" sqref="A3"/>
      <selection pane="bottomRight" activeCell="C446" sqref="C446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4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8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x14ac:dyDescent="0.2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2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2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2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2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2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2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2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2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2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527</v>
      </c>
    </row>
    <row r="446" spans="1:14" x14ac:dyDescent="0.25">
      <c r="A446" s="98">
        <v>43024</v>
      </c>
      <c r="B446">
        <v>36.661000000000001</v>
      </c>
      <c r="C446" s="101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G446" s="101">
        <f t="shared" ref="G446" si="679">+B446/D446-1</f>
        <v>-2.1225983744650456E-3</v>
      </c>
      <c r="H446" s="101">
        <f>(B446/(D446*(1-VLOOKUP(A446,FX!A:M,13,0))))-1</f>
        <v>2.1767492977997627E-4</v>
      </c>
      <c r="J446">
        <v>6709.82</v>
      </c>
      <c r="K446">
        <v>6619.21</v>
      </c>
      <c r="L446" s="101">
        <f t="shared" ref="L446" si="680">+K446/J446-1</f>
        <v>-1.3504088038129192E-2</v>
      </c>
      <c r="M446" s="100">
        <f t="shared" ref="M446" si="681">WEEKDAY(A446,2)</f>
        <v>1</v>
      </c>
      <c r="N446" s="50" t="s">
        <v>529</v>
      </c>
    </row>
    <row r="447" spans="1:14" x14ac:dyDescent="0.25">
      <c r="A447" s="98">
        <v>43025</v>
      </c>
    </row>
    <row r="448" spans="1:14" x14ac:dyDescent="0.25">
      <c r="A448" s="98">
        <v>43026</v>
      </c>
    </row>
    <row r="449" spans="1:1" x14ac:dyDescent="0.25">
      <c r="A449" s="98">
        <v>43027</v>
      </c>
    </row>
    <row r="450" spans="1:1" x14ac:dyDescent="0.25">
      <c r="A450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2017-10-17T01:35:47Z</dcterms:modified>
</cp:coreProperties>
</file>