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20" i="20" l="1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G626" i="10"/>
  <c r="C626" i="10"/>
  <c r="L625" i="10"/>
  <c r="M625" i="10"/>
  <c r="I624" i="10"/>
  <c r="C625" i="10"/>
  <c r="D625" i="10"/>
  <c r="E625" i="10" s="1"/>
  <c r="G625" i="9"/>
  <c r="C625" i="9"/>
  <c r="L624" i="9"/>
  <c r="M624" i="9"/>
  <c r="I623" i="9"/>
  <c r="C624" i="9"/>
  <c r="D624" i="9"/>
  <c r="E624" i="9" s="1"/>
  <c r="G625" i="11"/>
  <c r="C625" i="11"/>
  <c r="L624" i="11"/>
  <c r="M624" i="11"/>
  <c r="I623" i="11"/>
  <c r="C624" i="11"/>
  <c r="D624" i="11"/>
  <c r="E624" i="11" s="1"/>
  <c r="G625" i="12"/>
  <c r="C625" i="12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1" i="27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<sst xmlns="http://schemas.openxmlformats.org/spreadsheetml/2006/main" count="904" uniqueCount="804">
  <si>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</si>
  <si>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</si>
  <si>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</si>
  <si>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</si>
  <si>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</si>
  <si>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</si>
  <si>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</si>
  <si>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</si>
  <si>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</si>
  <si>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</si>
  <si>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</si>
  <si>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</si>
  <si>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</si>
  <si>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</si>
  <si>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</si>
  <si>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</si>
  <si>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</si>
  <si>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</si>
  <si>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</si>
  <si>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</si>
  <si>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</si>
  <si>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</si>
  <si>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</si>
  <si>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</si>
  <si>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</si>
  <si>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</si>
  <si>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</si>
  <si>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</si>
  <si>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</si>
  <si>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</si>
  <si>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</si>
  <si>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</si>
  <si>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</si>
  <si>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</si>
  <si>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</si>
  <si>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</si>
  <si>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</si>
  <si>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</si>
  <si>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</si>
  <si>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</si>
  <si>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</si>
  <si>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</si>
  <si>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</si>
  <si>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</si>
  <si>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</si>
  <si>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</si>
  <si>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</si>
  <si>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</si>
  <si>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</si>
  <si>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</si>
  <si>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</si>
  <si>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</si>
  <si>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</si>
  <si>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</si>
  <si>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</si>
  <si>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</si>
  <si>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</si>
  <si>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</si>
  <si>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</si>
  <si>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</si>
  <si>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</si>
  <si>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</si>
  <si>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</si>
  <si>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</si>
  <si>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</si>
  <si>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</si>
  <si>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</si>
  <si>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</si>
  <si>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</si>
  <si>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</si>
  <si>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</si>
  <si>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</si>
  <si>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</si>
  <si>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</si>
  <si>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</si>
  <si>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</si>
  <si>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</si>
  <si>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</si>
  <si>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</si>
  <si>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</si>
  <si>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</si>
  <si>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</si>
  <si>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</si>
  <si>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</si>
  <si>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</si>
  <si>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</si>
  <si>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</si>
  <si>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</si>
  <si>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</si>
  <si>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</si>
  <si>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</si>
  <si>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</si>
  <si>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</si>
  <si>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</si>
  <si>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</si>
  <si>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</si>
  <si>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</si>
  <si>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</si>
  <si>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</si>
  <si>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</si>
  <si>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</si>
  <si>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</si>
  <si>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</si>
  <si>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</si>
  <si>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</si>
  <si>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</si>
  <si>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</si>
  <si>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</si>
  <si>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</si>
  <si>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</si>
  <si>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</si>
  <si>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</si>
  <si>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</si>
  <si>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</si>
  <si>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</si>
  <si>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</si>
  <si>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</si>
  <si>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</si>
  <si>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</si>
  <si>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</si>
  <si>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</si>
  <si>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</si>
  <si>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</si>
  <si>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</si>
  <si>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</si>
  <si>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</si>
  <si>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</si>
  <si>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</si>
  <si>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</si>
  <si>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</si>
  <si>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</si>
  <si>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</si>
  <si>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</si>
  <si>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</si>
  <si>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</si>
  <si>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</si>
  <si>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</si>
  <si>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</si>
  <si>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</si>
  <si>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</si>
  <si>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</si>
  <si>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</si>
  <si>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</si>
  <si>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</si>
  <si>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</si>
  <si>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</si>
  <si>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</si>
  <si>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</si>
  <si>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</si>
  <si>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</si>
  <si>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</si>
  <si>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</si>
  <si>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</si>
  <si>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</si>
  <si>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</si>
  <si>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</si>
  <si>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</si>
  <si>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</si>
  <si>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</si>
  <si>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</si>
  <si>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</si>
  <si>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</si>
  <si>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</si>
  <si>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</si>
  <si>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</si>
  <si>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</si>
  <si>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</si>
  <si>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</si>
  <si>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</si>
  <si>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</si>
  <si>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</si>
  <si>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</si>
  <si>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</si>
  <si>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</si>
  <si>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</si>
  <si>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</si>
  <si>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</si>
  <si>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</si>
  <si>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</si>
  <si>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</si>
  <si>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</si>
  <si>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</si>
  <si>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</si>
  <si>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</si>
  <si>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</si>
  <si>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</si>
  <si>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</si>
  <si>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</si>
  <si>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</si>
  <si>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</si>
  <si>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</si>
  <si>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</si>
  <si>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</si>
  <si>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</si>
  <si>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</si>
  <si>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</si>
  <si>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</si>
  <si>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</si>
  <si>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</si>
  <si>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</si>
  <si>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</si>
  <si>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</si>
  <si>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</si>
  <si>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</si>
  <si>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</si>
  <si>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</si>
  <si>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</si>
  <si>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</si>
  <si>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</si>
  <si>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</si>
  <si>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</si>
  <si>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</si>
  <si>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</si>
  <si>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</si>
  <si>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</si>
  <si>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</si>
  <si>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</si>
  <si>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</si>
  <si>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</si>
  <si>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</si>
  <si>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</si>
  <si>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</si>
  <si>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</si>
  <si>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</si>
  <si>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</si>
  <si>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</si>
  <si>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</si>
  <si>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</si>
  <si>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</si>
  <si>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</si>
  <si>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</si>
  <si>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</si>
  <si>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</si>
  <si>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</si>
  <si>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</si>
  <si>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</si>
  <si>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</si>
  <si>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</si>
  <si>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</si>
  <si>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</si>
  <si>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</si>
  <si>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</si>
  <si>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</si>
  <si>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</si>
  <si>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</si>
  <si>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</si>
  <si>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</si>
  <si>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</si>
  <si>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</si>
  <si>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</si>
  <si>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</si>
  <si>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</si>
  <si>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</si>
  <si>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</si>
  <si>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</si>
  <si>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</si>
  <si>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</si>
  <si>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</si>
  <si>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</si>
  <si>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</si>
  <si>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</si>
  <si>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</si>
  <si>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</si>
  <si>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</si>
  <si>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</si>
  <si>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</si>
  <si>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</si>
  <si>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</si>
  <si>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</si>
  <si>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</si>
  <si>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</si>
  <si>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</si>
  <si>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</si>
  <si>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</si>
  <si>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</si>
  <si>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</si>
  <si>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</si>
  <si>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</si>
  <si>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</si>
  <si>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</si>
  <si>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</si>
  <si>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</si>
  <si>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</si>
  <si>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</si>
  <si>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</si>
  <si>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</si>
  <si>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</si>
  <si>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</si>
  <si>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</si>
  <si>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</si>
  <si>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</si>
  <si>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</si>
  <si>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</si>
  <si>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</si>
  <si>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</si>
  <si>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</si>
  <si>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</si>
  <si>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</si>
  <si>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</si>
  <si>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</si>
  <si>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</si>
  <si>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</si>
  <si>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</si>
  <si>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</si>
  <si>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</si>
  <si>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</si>
  <si>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</si>
  <si>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</si>
  <si>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</si>
  <si>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</si>
  <si>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</si>
  <si>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</si>
  <si>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</si>
  <si>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</si>
  <si>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</si>
  <si>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</si>
  <si>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</si>
  <si>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</si>
  <si>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</si>
  <si>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</si>
  <si>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</si>
  <si>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</si>
  <si>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</si>
  <si>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</si>
  <si>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</si>
  <si>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</si>
  <si>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</si>
  <si>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</si>
  <si>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</si>
  <si>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</si>
  <si>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</si>
  <si>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</si>
  <si>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</si>
  <si>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</si>
  <si>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</si>
  <si>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</si>
  <si>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</si>
  <si>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</si>
  <si>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</si>
  <si>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</si>
  <si>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</si>
  <si>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</si>
  <si>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</si>
  <si>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</si>
  <si>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</si>
  <si>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</si>
  <si>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</si>
  <si>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</si>
  <si>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</si>
  <si>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</si>
  <si>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</si>
  <si>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</si>
  <si>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</si>
  <si>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</si>
  <si>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</si>
  <si>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</si>
  <si>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</si>
  <si>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</si>
  <si>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</si>
  <si>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</si>
  <si>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</si>
  <si>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</si>
  <si>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</si>
  <si>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</si>
  <si>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</si>
  <si>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</si>
  <si>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</si>
  <si>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</si>
  <si>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</si>
  <si>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</si>
  <si>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</si>
  <si>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</si>
  <si>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</si>
  <si>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</si>
  <si>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</si>
  <si>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</si>
  <si>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</si>
  <si>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</si>
  <si>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</si>
  <si>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</si>
  <si>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</si>
  <si>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</si>
  <si>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</si>
  <si>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</si>
  <si>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</si>
  <si>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</si>
  <si>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</si>
  <si>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</si>
  <si>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</si>
  <si>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</si>
  <si>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</si>
  <si>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</si>
  <si>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</si>
  <si>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</si>
  <si>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</si>
  <si>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</si>
  <si>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</si>
  <si>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</si>
  <si>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</si>
  <si>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</si>
  <si>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</si>
  <si>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</si>
  <si>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</si>
  <si>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</si>
  <si>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</si>
  <si>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</si>
  <si>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</si>
  <si>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</si>
  <si>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</si>
  <si>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</si>
  <si>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</si>
  <si>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</si>
  <si>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</si>
  <si>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</si>
  <si>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</si>
  <si>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</si>
  <si>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</si>
  <si>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</si>
  <si>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</si>
  <si>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</si>
  <si>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</si>
  <si>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</si>
  <si>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</si>
  <si>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</si>
  <si>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</si>
  <si>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</si>
  <si>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</si>
  <si>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</si>
  <si>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</si>
  <si>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</si>
  <si>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</si>
  <si>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</si>
  <si>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</si>
  <si>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</si>
  <si>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</si>
  <si>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</si>
  <si>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</si>
  <si>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</si>
  <si>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</si>
  <si>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</si>
  <si>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</si>
  <si>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</si>
  <si>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</si>
  <si>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</si>
  <si>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</si>
  <si>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</si>
  <si>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</si>
  <si>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</si>
  <si>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</si>
  <si>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</si>
  <si>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</si>
  <si>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</si>
  <si>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</si>
  <si>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</si>
  <si>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</si>
  <si>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</si>
  <si>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</si>
  <si>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</si>
  <si>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</si>
  <si>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</si>
  <si>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</si>
  <si>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</si>
  <si>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</si>
  <si>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</si>
  <si>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</si>
  <si>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</si>
  <si>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</si>
  <si>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</si>
  <si>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</si>
  <si>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</si>
  <si>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</si>
  <si>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</si>
  <si>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</si>
  <si>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</si>
  <si>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</si>
  <si>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</si>
  <si>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</si>
  <si>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</si>
  <si>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</si>
  <si>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</si>
  <si>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</si>
  <si>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</si>
  <si>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</si>
  <si>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</si>
  <si>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</si>
  <si>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</si>
  <si>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</si>
  <si>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</si>
  <si>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</si>
  <si>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</si>
  <si>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</si>
  <si>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</si>
  <si>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</si>
  <si>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</si>
  <si>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</si>
  <si>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</si>
  <si>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</si>
  <si>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</si>
  <si>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</si>
  <si>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</si>
  <si>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</si>
  <si>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</si>
  <si>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</si>
  <si>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</si>
  <si>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</si>
  <si>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</si>
  <si>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</si>
  <si>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</si>
  <si>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</si>
  <si>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</si>
  <si>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</si>
  <si>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</si>
  <si>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</si>
  <si>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</si>
  <si>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</si>
  <si>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</si>
  <si>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</si>
  <si>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</si>
  <si>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</si>
  <si>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</si>
  <si>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</si>
  <si>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</si>
  <si>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</si>
  <si>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</si>
  <si>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</si>
  <si>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</si>
  <si>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</si>
  <si>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</si>
  <si>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</si>
  <si>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</si>
  <si>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</si>
  <si>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</si>
  <si>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</si>
  <si>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</si>
  <si>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</si>
  <si>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</si>
  <si>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</si>
  <si>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</si>
  <si>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</si>
  <si>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</si>
  <si>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</si>
  <si>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</si>
  <si>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</si>
  <si>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</si>
  <si>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</si>
  <si>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</si>
  <si>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</si>
  <si>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</si>
  <si>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</si>
  <si>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</si>
  <si>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</si>
  <si>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</si>
  <si>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</si>
  <si>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</si>
  <si>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</si>
  <si>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</si>
  <si>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</si>
  <si>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</si>
  <si>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</si>
  <si>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</si>
  <si>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</si>
  <si>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</si>
  <si>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</si>
  <si>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</si>
  <si>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</si>
  <si>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</si>
  <si>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</si>
  <si>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</si>
  <si>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</si>
  <si>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</si>
  <si>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</si>
  <si>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</si>
  <si>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</si>
  <si>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</si>
  <si>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</si>
  <si>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</si>
  <si>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</si>
  <si>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</si>
  <si>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</si>
  <si>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</si>
  <si>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</si>
  <si>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</si>
  <si>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</si>
  <si>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</si>
  <si>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</si>
  <si>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</si>
  <si>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</si>
  <si>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</si>
  <si>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</si>
  <si>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</si>
  <si>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</si>
  <si>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</si>
  <si>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</si>
  <si>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</si>
  <si>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</si>
  <si>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</si>
  <si>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</si>
  <si>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</si>
  <si>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</si>
  <si>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</si>
  <si>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</si>
  <si>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</si>
  <si>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</si>
  <si>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</si>
  <si>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</si>
  <si>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</si>
  <si>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</si>
  <si>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</si>
  <si>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</si>
  <si>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</si>
  <si>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</si>
  <si>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</si>
  <si>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</si>
  <si>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</si>
  <si>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</si>
  <si>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</si>
  <si>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</si>
  <si>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</si>
  <si>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</si>
  <si>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</si>
  <si>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</si>
  <si>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</si>
  <si>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</si>
  <si>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</si>
  <si>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</si>
  <si>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</si>
  <si>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</si>
  <si>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</si>
  <si>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</si>
  <si>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</si>
  <si>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</si>
  <si>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</si>
  <si>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</si>
  <si>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</si>
  <si>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</si>
  <si>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</si>
  <si>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</si>
  <si>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</si>
  <si>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</si>
  <si>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</si>
  <si>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</si>
  <si>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</si>
  <si>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</si>
  <si>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</si>
  <si>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</si>
  <si>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</si>
  <si>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</si>
  <si>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</si>
  <si>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</si>
  <si>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</si>
  <si>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</si>
  <si>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</si>
  <si>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</si>
  <si>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</si>
  <si>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</si>
  <si>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</si>
  <si>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</si>
  <si>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</si>
  <si>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</si>
  <si>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</si>
  <si>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</si>
  <si>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</si>
  <si>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</si>
  <si>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</si>
  <si>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</si>
  <si>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</si>
  <si>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</si>
  <si>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</si>
  <si>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</si>
  <si>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</si>
  <si>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</si>
  <si>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</si>
  <si>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</si>
  <si>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</si>
  <si>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</si>
  <si>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</si>
  <si>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</si>
  <si>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</si>
  <si>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</si>
  <si>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</si>
  <si>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</si>
  <si>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</si>
  <si>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</si>
  <si>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</si>
  <si>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</si>
  <si>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</si>
  <si>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</si>
  <si>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</si>
  <si>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</si>
  <si>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</si>
  <si>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</si>
  <si>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</si>
  <si>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</si>
  <si>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</si>
  <si>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</si>
  <si>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</si>
  <si>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</si>
  <si>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</si>
  <si>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</si>
  <si>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</si>
  <si>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</si>
  <si>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</si>
  <si>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</si>
  <si>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</si>
  <si>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</si>
  <si>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</si>
  <si>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</si>
  <si>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</si>
  <si>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</si>
  <si>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</si>
  <si>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</si>
  <si>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</si>
  <si>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</si>
  <si>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</si>
  <si>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</si>
  <si>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</si>
  <si>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</si>
  <si>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</si>
  <si>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</si>
  <si>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</si>
  <si>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</si>
  <si>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</si>
  <si>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</si>
  <si>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</si>
  <si>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</si>
  <si>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</si>
  <si>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</si>
  <si>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</si>
  <si>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</si>
  <si>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</si>
  <si>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</si>
  <si>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</si>
  <si>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</si>
  <si>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</si>
  <si>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</si>
  <si>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</si>
  <si>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</si>
  <si>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</si>
  <si>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</si>
  <si>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</si>
  <si>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</si>
  <si>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</si>
  <si>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</si>
  <si>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</si>
  <si>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</si>
  <si>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</si>
  <si>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</si>
  <si>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</si>
  <si>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</si>
  <si>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</si>
  <si>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</si>
  <si>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</si>
  <si>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</si>
  <si>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</si>
  <si>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</si>
  <si>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</si>
  <si>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</si>
  <si>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</si>
  <si>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</si>
  <si>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</si>
  <si>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</si>
  <si>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</si>
  <si>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</si>
  <si>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</si>
  <si>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</si>
  <si>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</si>
  <si>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</si>
  <si>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</si>
  <si>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</si>
  <si>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</si>
  <si>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</si>
  <si>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</si>
  <si>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</si>
  <si>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</si>
  <si>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</si>
  <si>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</si>
  <si>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</si>
  <si>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</si>
  <si>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</si>
  <si>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</si>
  <si>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</si>
  <si>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</si>
  <si>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</si>
  <si>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</si>
  <si>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</si>
  <si>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</si>
  <si>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</si>
  <si>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</si>
  <si>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</si>
  <si>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</si>
  <si>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</si>
  <si>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</si>
  <si>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</si>
  <si>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</si>
  <si>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</si>
  <si>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</si>
  <si>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</si>
  <si>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</si>
  <si>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</si>
  <si>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</si>
  <si>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</si>
  <si>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</si>
  <si>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</si>
  <si>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>2018-06-25T18:00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</si>
</sst>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tabSelected="1" topLeftCell="A3" zoomScale="115" zoomScaleNormal="115" workbookViewId="0">
      <selection activeCell="A23" sqref="A2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43276</v>
      </c>
    </row>
    <row r="2" spans="1:16" x14ac:dyDescent="0.25">
      <c r="A2" s="39" t="s">
        <v>753</v>
      </c>
      <c r="B2" s="39">
        <v>6.5506399999999996</v>
      </c>
      <c r="C2" s="88">
        <v>43276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754</v>
      </c>
      <c r="B3" s="39">
        <v>6.5486149999999999</v>
      </c>
      <c r="C3" s="88">
        <v>43276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755</v>
      </c>
      <c r="B4" s="39">
        <v>6.5402500000000003</v>
      </c>
      <c r="C4" s="88">
        <v>43277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3560.48</v>
      </c>
      <c r="C5" s="39">
        <v>3608.9</v>
      </c>
      <c r="D5" s="91">
        <v>-1.34E-2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2859.34</v>
      </c>
      <c r="C6" s="39">
        <v>2889.76</v>
      </c>
      <c r="D6" s="91">
        <v>-1.0500000000000001E-2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1538.56</v>
      </c>
      <c r="C7" s="39">
        <v>1549.66</v>
      </c>
      <c r="D7" s="91">
        <v>-7.1999999999999998E-3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9324.83</v>
      </c>
      <c r="C8" s="39">
        <v>9409.9500000000007</v>
      </c>
      <c r="D8" s="91">
        <v>-8.9999999999999993E-3</v>
      </c>
      <c r="J8" s="75"/>
      <c r="K8" s="76"/>
      <c r="L8" s="77"/>
      <c r="M8" s="78"/>
    </row>
    <row r="9" spans="1:16" x14ac:dyDescent="0.25">
      <c r="A9" s="39" t="s">
        <v>525</v>
      </c>
      <c r="B9" s="39">
        <v>5125.03</v>
      </c>
      <c r="C9" s="39">
        <v>5160.12</v>
      </c>
      <c r="D9" s="91">
        <v>-6.7999999999999996E-3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2536.46</v>
      </c>
      <c r="C10" s="39">
        <v>2583.71</v>
      </c>
      <c r="D10" s="91">
        <v>-1.83E-2</v>
      </c>
    </row>
    <row r="11" spans="1:16" x14ac:dyDescent="0.25">
      <c r="A11" s="39" t="s">
        <v>527</v>
      </c>
      <c r="B11" s="39">
        <v>13.62</v>
      </c>
      <c r="C11" s="39">
        <v>13.986000000000001</v>
      </c>
      <c r="D11" s="88">
        <v>43273</v>
      </c>
    </row>
    <row r="12" spans="1:16" x14ac:dyDescent="0.25">
      <c r="A12" s="39" t="s">
        <v>528</v>
      </c>
      <c r="B12" s="39">
        <v>13.96</v>
      </c>
      <c r="C12" s="39">
        <v>14.016299999999999</v>
      </c>
      <c r="D12" s="88">
        <v>43276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6.66</v>
      </c>
      <c r="C13" s="39">
        <v>6.6749999999999998</v>
      </c>
      <c r="D13" s="88">
        <v>43276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43.35</v>
      </c>
      <c r="C14" s="39">
        <v>43.488999999999997</v>
      </c>
      <c r="D14" s="88">
        <v>43276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43.25</v>
      </c>
      <c r="C15" s="39">
        <v>44.12</v>
      </c>
      <c r="D15" s="88">
        <v>43273</v>
      </c>
      <c r="E15" t="s">
        <v>803</v>
      </c>
      <c r="F15">
        <v>43.31</v>
      </c>
    </row>
    <row r="16" spans="1:16" x14ac:dyDescent="0.25">
      <c r="A16" s="39" t="s">
        <v>532</v>
      </c>
      <c r="B16" s="39">
        <v>29.2362</v>
      </c>
      <c r="C16" s="39">
        <v>29.6356</v>
      </c>
      <c r="D16" s="88">
        <v>43273</v>
      </c>
      <c r="E16" t="s">
        <v>803</v>
      </c>
      <c r="F16">
        <v>29.23</v>
      </c>
    </row>
    <row r="17" spans="1:16" x14ac:dyDescent="0.25">
      <c r="A17" s="39" t="s">
        <v>533</v>
      </c>
      <c r="B17" s="39">
        <v>26.99</v>
      </c>
      <c r="C17" s="39">
        <v>27.773399999999999</v>
      </c>
      <c r="D17" s="88">
        <v>43273</v>
      </c>
      <c r="E17" t="s">
        <v>803</v>
      </c>
      <c r="F17">
        <v>26.98</v>
      </c>
    </row>
    <row r="18" spans="1:16" x14ac:dyDescent="0.25">
      <c r="A18" s="39" t="s">
        <v>534</v>
      </c>
      <c r="B18" s="39">
        <v>28.24</v>
      </c>
      <c r="C18" s="41">
        <v>28.6402</v>
      </c>
      <c r="D18" s="88">
        <v>43273</v>
      </c>
      <c r="E18" t="s">
        <v>803</v>
      </c>
      <c r="F18">
        <v>28.24</v>
      </c>
    </row>
    <row r="19" spans="1:16" s="90" customFormat="1" x14ac:dyDescent="0.25">
      <c r="A19" s="39" t="s">
        <v>795</v>
      </c>
      <c r="B19" s="39">
        <v>11884.76</v>
      </c>
      <c r="C19" s="41"/>
      <c r="D19" s="88"/>
    </row>
    <row r="20" spans="1:16" x14ac:dyDescent="0.25">
      <c r="A20" s="39" t="s">
        <v>535</v>
      </c>
      <c r="B20" s="39">
        <v>19635.54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536</v>
      </c>
      <c r="B21" s="39">
        <v>6.4892999999999903</v>
      </c>
      <c r="C21" s="88">
        <v>43276</v>
      </c>
      <c r="D21" s="89">
        <v>0.63892361111111107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 x14ac:dyDescent="0.25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 x14ac:dyDescent="0.25">
      <c r="A23" s="39">
        <v>2903.45</v>
      </c>
      <c r="B23" s="39">
        <v>2902.66</v>
      </c>
      <c r="C23" s="39">
        <v>2896.02</v>
      </c>
      <c r="D23" s="39">
        <v>2903.41</v>
      </c>
      <c r="E23" s="39">
        <v>2894.74</v>
      </c>
      <c r="F23" s="39">
        <v>2908.3</v>
      </c>
      <c r="G23" s="39">
        <v>2884.03</v>
      </c>
      <c r="H23" s="39">
        <v>930</v>
      </c>
      <c r="I23" s="39">
        <v>1010</v>
      </c>
      <c r="J23" s="39">
        <v>2894.6</v>
      </c>
      <c r="K23" s="39">
        <v>2890.49</v>
      </c>
      <c r="L23" s="39">
        <v>2859.34</v>
      </c>
      <c r="M23" s="39">
        <v>2895.92</v>
      </c>
      <c r="N23" s="39">
        <v>2858.06</v>
      </c>
      <c r="O23" s="39">
        <v>1300</v>
      </c>
      <c r="P23" s="39">
        <v>1456</v>
      </c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8"/>
      <c r="D38" s="89"/>
    </row>
    <row r="39" spans="3:4" x14ac:dyDescent="0.25">
      <c r="C39" s="88"/>
      <c r="D39" s="89"/>
    </row>
    <row r="40" spans="3:4" x14ac:dyDescent="0.25">
      <c r="C40" s="1"/>
      <c r="D40" s="1"/>
    </row>
    <row r="41" spans="3:4" x14ac:dyDescent="0.25">
      <c r="C41" s="1"/>
      <c r="D41" s="84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84"/>
    </row>
    <row r="66" spans="3:4" x14ac:dyDescent="0.25">
      <c r="C66" s="1"/>
      <c r="D66" s="84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24"/>
  <sheetViews>
    <sheetView zoomScale="115" zoomScaleNormal="115" workbookViewId="0">
      <pane xSplit="2" ySplit="6" topLeftCell="AR511" activePane="bottomRight" state="frozen"/>
      <selection pane="topRight" activeCell="C1" sqref="C1"/>
      <selection pane="bottomLeft" activeCell="A3" sqref="A3"/>
      <selection pane="bottomRight" activeCell="AV520" sqref="AV52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20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7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7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7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7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7" x14ac:dyDescent="0.25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7" x14ac:dyDescent="0.25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7" x14ac:dyDescent="0.25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7" x14ac:dyDescent="0.25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7" x14ac:dyDescent="0.25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7" x14ac:dyDescent="0.25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7" x14ac:dyDescent="0.25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7" x14ac:dyDescent="0.25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7" x14ac:dyDescent="0.25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:BD510" si="8732">IF(AR508&lt;0,1,0)</f>
        <v>0</v>
      </c>
    </row>
    <row r="510" spans="1:57" x14ac:dyDescent="0.25">
      <c r="A510" s="88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90">
        <f t="shared" si="7408"/>
        <v>3138.8911111111111</v>
      </c>
      <c r="T510" s="90" t="str">
        <f t="shared" ref="T510" si="8733">IF(AVERAGE(N509)&lt;S509,"熊",IF(AVERAGE(N509)&gt;S509,"牛",""))</f>
        <v>熊</v>
      </c>
      <c r="U510" s="90">
        <f t="shared" ref="U510" si="8734">MAX(H510,O510)</f>
        <v>3100.6</v>
      </c>
      <c r="V510" s="90">
        <f t="shared" ref="V510" si="8735">MIN(I510,P510)</f>
        <v>3053.46</v>
      </c>
      <c r="W510" s="40">
        <f t="shared" ref="W510" si="8736">LN(U510/V510)</f>
        <v>1.5320267276505388E-2</v>
      </c>
      <c r="X510" s="90">
        <f t="shared" ref="X510" si="8737">IF(U510=H510,J510,Q510)</f>
        <v>930</v>
      </c>
      <c r="Y510" s="90">
        <f t="shared" ref="Y510" si="8738">IF(V510=I510,K510,R510)</f>
        <v>1418</v>
      </c>
      <c r="Z510" s="91">
        <f t="shared" ref="Z510" si="8739">(U510-V510)/(C510)</f>
        <v>1.5203508998258361E-2</v>
      </c>
      <c r="AA510" s="91">
        <f t="shared" ref="AA510" si="8740">LN(C510/N509)</f>
        <v>-2.8663004116821658E-3</v>
      </c>
      <c r="AB510" s="91">
        <f t="shared" ref="AB510" si="8741">LN(N510/U510)</f>
        <v>-1.0846849486533127E-2</v>
      </c>
      <c r="AC510" s="91">
        <f t="shared" ref="AC510" si="8742">LN(N510/V510)</f>
        <v>4.4734177899721462E-3</v>
      </c>
      <c r="AD510" s="91">
        <f t="shared" ref="AD510" si="8743">LN(U510/C510)</f>
        <v>0</v>
      </c>
      <c r="AE510" s="91">
        <f t="shared" ref="AE510" si="8744">LN(V510/C510)</f>
        <v>-1.5320267276505371E-2</v>
      </c>
      <c r="AF510" s="91">
        <f t="shared" ref="AF510" si="8745">LN(N510/C510)</f>
        <v>-1.0846849486533127E-2</v>
      </c>
      <c r="AG510" s="91">
        <f t="shared" ref="AG510" si="8746">LN(N510/N509)</f>
        <v>-1.371314989821535E-2</v>
      </c>
      <c r="AH510" s="91">
        <f t="shared" ref="AH510" si="8747">LN(D510/C510)</f>
        <v>-1.665580336113949E-3</v>
      </c>
      <c r="AI510" s="91">
        <f t="shared" ref="AI510" si="8748">LN(E510/C510)</f>
        <v>-2.7063615977430252E-3</v>
      </c>
      <c r="AJ510" s="91">
        <f t="shared" ref="AJ510" si="8749">LN(F510/C510)</f>
        <v>-3.8097376842383965E-3</v>
      </c>
      <c r="AK510" s="91">
        <f t="shared" ref="AK510" si="8750">+LN(G510/C510)</f>
        <v>-9.7617399811553863E-3</v>
      </c>
      <c r="AL510" s="91">
        <f t="shared" ref="AL510" si="8751">LN(H510/I510)</f>
        <v>1.0788164805826157E-2</v>
      </c>
      <c r="AM510" s="91">
        <f t="shared" ref="AM510" si="8752">LN(O510/P510)</f>
        <v>5.7278675850659369E-3</v>
      </c>
      <c r="AN510" s="91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91">
        <f t="shared" ref="AQ510" si="8756">LN(M510/L510)</f>
        <v>-2.1842041883458861E-3</v>
      </c>
      <c r="AR510" s="91">
        <f t="shared" ref="AR510" si="8757">LN(N510/L510)</f>
        <v>-1.1990917014820638E-3</v>
      </c>
      <c r="AS510" s="91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91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91">
        <f t="shared" ref="AY510" si="8764">LN(G510/I510)</f>
        <v>1.0264248246708708E-3</v>
      </c>
      <c r="AZ510" s="91">
        <f t="shared" ref="AZ510" si="8765">LN(N510/P510)</f>
        <v>4.4734177899721462E-3</v>
      </c>
      <c r="BA510" s="91">
        <f t="shared" ref="BA510" si="8766">AV509</f>
        <v>0.17038983793253987</v>
      </c>
      <c r="BB510" s="91">
        <f t="shared" ref="BB510" si="8767">AR509</f>
        <v>-2.5277560605825758E-3</v>
      </c>
      <c r="BC510" s="91">
        <f t="shared" ref="BC510" si="8768">AS509</f>
        <v>-3.7491938862572712E-3</v>
      </c>
      <c r="BD510" s="39">
        <f t="shared" si="8732"/>
        <v>1</v>
      </c>
      <c r="BE510" t="s">
        <v>800</v>
      </c>
    </row>
    <row r="511" spans="1:57" x14ac:dyDescent="0.25">
      <c r="A511" s="88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90">
        <f t="shared" si="7408"/>
        <v>3131.9483333333337</v>
      </c>
      <c r="T511" s="90" t="str">
        <f t="shared" ref="T511" si="8769">IF(AVERAGE(N510)&lt;S510,"熊",IF(AVERAGE(N510)&gt;S510,"牛",""))</f>
        <v>熊</v>
      </c>
      <c r="U511" s="90">
        <f t="shared" ref="U511" si="8770">MAX(H511,O511)</f>
        <v>3063.61</v>
      </c>
      <c r="V511" s="90">
        <f t="shared" ref="V511" si="8771">MIN(I511,P511)</f>
        <v>3038.72</v>
      </c>
      <c r="W511" s="40">
        <f t="shared" ref="W511" si="8772">LN(U511/V511)</f>
        <v>8.157585062670971E-3</v>
      </c>
      <c r="X511" s="90">
        <f t="shared" ref="X511" si="8773">IF(U511=H511,J511,Q511)</f>
        <v>1119</v>
      </c>
      <c r="Y511" s="90">
        <f t="shared" ref="Y511" si="8774">IF(V511=I511,K511,R511)</f>
        <v>1416</v>
      </c>
      <c r="Z511" s="91">
        <f t="shared" ref="Z511" si="8775">(U511-V511)/(C511)</f>
        <v>8.1410638005587621E-3</v>
      </c>
      <c r="AA511" s="91">
        <f t="shared" ref="AA511" si="8776">LN(C511/N510)</f>
        <v>-3.2035347889220454E-3</v>
      </c>
      <c r="AB511" s="91">
        <f t="shared" ref="AB511" si="8777">LN(N511/U511)</f>
        <v>-3.541308293986343E-3</v>
      </c>
      <c r="AC511" s="91">
        <f t="shared" ref="AC511" si="8778">LN(N511/V511)</f>
        <v>4.6162767686846219E-3</v>
      </c>
      <c r="AD511" s="91">
        <f t="shared" ref="AD511" si="8779">LN(U511/C511)</f>
        <v>2.0487023070037153E-3</v>
      </c>
      <c r="AE511" s="91">
        <f t="shared" ref="AE511" si="8780">LN(V511/C511)</f>
        <v>-6.1088827556673711E-3</v>
      </c>
      <c r="AF511" s="91">
        <f t="shared" ref="AF511" si="8781">LN(N511/C511)</f>
        <v>-1.4926059869827737E-3</v>
      </c>
      <c r="AG511" s="91">
        <f t="shared" ref="AG511" si="8782">LN(N511/N510)</f>
        <v>-4.6961407759048722E-3</v>
      </c>
      <c r="AH511" s="91">
        <f t="shared" ref="AH511" si="8783">LN(D511/C511)</f>
        <v>-2.3446516033054522E-3</v>
      </c>
      <c r="AI511" s="91">
        <f t="shared" ref="AI511" si="8784">LN(E511/C511)</f>
        <v>-4.0837653563539781E-3</v>
      </c>
      <c r="AJ511" s="91">
        <f t="shared" ref="AJ511" si="8785">LN(F511/C511)</f>
        <v>-2.5217060086520316E-3</v>
      </c>
      <c r="AK511" s="91">
        <f t="shared" ref="AK511" si="8786">+LN(G511/C511)</f>
        <v>5.6242235476382913E-4</v>
      </c>
      <c r="AL511" s="91">
        <f t="shared" ref="AL511" si="8787">LN(H511/I511)</f>
        <v>7.0590416732070624E-3</v>
      </c>
      <c r="AM511" s="91">
        <f t="shared" ref="AM511" si="8788">LN(O511/P511)</f>
        <v>6.929521035944004E-3</v>
      </c>
      <c r="AN511" s="91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91">
        <f t="shared" ref="AQ511" si="8792">LN(M511/L511)</f>
        <v>-6.3757266809635351E-4</v>
      </c>
      <c r="AR511" s="91">
        <f t="shared" ref="AR511" si="8793">LN(N511/L511)</f>
        <v>-2.1825103596000463E-3</v>
      </c>
      <c r="AS511" s="91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91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91">
        <f t="shared" ref="AY511" si="8800">LN(G511/I511)</f>
        <v>5.5727617209674609E-3</v>
      </c>
      <c r="AZ511" s="91">
        <f t="shared" ref="AZ511" si="8801">LN(N511/P511)</f>
        <v>4.6162767686846219E-3</v>
      </c>
      <c r="BA511" s="91">
        <f t="shared" ref="BA511" si="8802">AV510</f>
        <v>0.29041154009334091</v>
      </c>
      <c r="BB511" s="91">
        <f t="shared" ref="BB511" si="8803">AR510</f>
        <v>-1.1990917014820638E-3</v>
      </c>
      <c r="BC511" s="91">
        <f t="shared" ref="BC511" si="8804">AS510</f>
        <v>-1.0846849486533127E-2</v>
      </c>
      <c r="BD511" s="39">
        <f t="shared" ref="BD511" si="8805">IF(AR510&lt;0,1,0)</f>
        <v>1</v>
      </c>
    </row>
    <row r="512" spans="1:57" x14ac:dyDescent="0.25">
      <c r="A512" s="88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90">
        <f t="shared" si="7408"/>
        <v>3125.46</v>
      </c>
      <c r="T512" s="90" t="str">
        <f t="shared" ref="T512" si="8806">IF(AVERAGE(N511)&lt;S511,"熊",IF(AVERAGE(N511)&gt;S511,"牛",""))</f>
        <v>熊</v>
      </c>
      <c r="U512" s="90">
        <f t="shared" ref="U512" si="8807">MAX(H512,O512)</f>
        <v>3081.37</v>
      </c>
      <c r="V512" s="90">
        <f t="shared" ref="V512" si="8808">MIN(I512,P512)</f>
        <v>3034.27</v>
      </c>
      <c r="W512" s="40">
        <f t="shared" ref="W512" si="8809">LN(U512/V512)</f>
        <v>1.5403434886490154E-2</v>
      </c>
      <c r="X512" s="90">
        <f t="shared" ref="X512" si="8810">IF(U512=H512,J512,Q512)</f>
        <v>1445</v>
      </c>
      <c r="Y512" s="90">
        <f t="shared" ref="Y512" si="8811">IF(V512=I512,K512,R512)</f>
        <v>1017</v>
      </c>
      <c r="Z512" s="91">
        <f t="shared" ref="Z512" si="8812">(U512-V512)/(C512)</f>
        <v>1.5427296816605112E-2</v>
      </c>
      <c r="AA512" s="91">
        <f t="shared" ref="AA512" si="8813">LN(C512/N511)</f>
        <v>8.188921703752062E-5</v>
      </c>
      <c r="AB512" s="91">
        <f t="shared" ref="AB512" si="8814">LN(N512/U512)</f>
        <v>-5.0964347160744347E-4</v>
      </c>
      <c r="AC512" s="91">
        <f t="shared" ref="AC512" si="8815">LN(N512/V512)</f>
        <v>1.4893791414882661E-2</v>
      </c>
      <c r="AD512" s="91">
        <f t="shared" ref="AD512" si="8816">LN(U512/C512)</f>
        <v>9.2397631790587728E-3</v>
      </c>
      <c r="AE512" s="91">
        <f t="shared" ref="AE512" si="8817">LN(V512/C512)</f>
        <v>-6.1636717074312151E-3</v>
      </c>
      <c r="AF512" s="91">
        <f t="shared" ref="AF512" si="8818">LN(N512/C512)</f>
        <v>8.7301197074513334E-3</v>
      </c>
      <c r="AG512" s="91">
        <f t="shared" ref="AG512" si="8819">LN(N512/N511)</f>
        <v>8.8120089244887803E-3</v>
      </c>
      <c r="AH512" s="91">
        <f t="shared" ref="AH512" si="8820">LN(D512/C512)</f>
        <v>1.0050531772690559E-3</v>
      </c>
      <c r="AI512" s="91">
        <f t="shared" ref="AI512" si="8821">LN(E512/C512)</f>
        <v>2.2019414111154358E-3</v>
      </c>
      <c r="AJ512" s="91">
        <f t="shared" ref="AJ512" si="8822">LN(F512/C512)</f>
        <v>6.5159914224979614E-4</v>
      </c>
      <c r="AK512" s="91">
        <f t="shared" ref="AK512" si="8823">+LN(G512/C512)</f>
        <v>4.5033933203564077E-3</v>
      </c>
      <c r="AL512" s="91">
        <f t="shared" ref="AL512" si="8824">LN(H512/I512)</f>
        <v>1.077140253362901E-2</v>
      </c>
      <c r="AM512" s="91">
        <f t="shared" ref="AM512" si="8825">LN(O512/P512)</f>
        <v>5.1799257491236114E-3</v>
      </c>
      <c r="AN512" s="91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91">
        <f t="shared" ref="AQ512" si="8829">LN(M512/L512)</f>
        <v>1.042970380586814E-4</v>
      </c>
      <c r="AR512" s="91">
        <f t="shared" ref="AR512" si="8830">LN(N512/L512)</f>
        <v>3.8387763071656669E-3</v>
      </c>
      <c r="AS512" s="91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91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91">
        <f t="shared" ref="AY512" si="8837">LN(G512/I512)</f>
        <v>1.0667065027787607E-2</v>
      </c>
      <c r="AZ512" s="91">
        <f t="shared" ref="AZ512" si="8838">LN(N512/P512)</f>
        <v>4.6702822775162786E-3</v>
      </c>
      <c r="BA512" s="91">
        <f t="shared" ref="BA512" si="8839">AV511</f>
        <v>0.56488549618321471</v>
      </c>
      <c r="BB512" s="91">
        <f t="shared" ref="BB512" si="8840">AR511</f>
        <v>-2.1825103596000463E-3</v>
      </c>
      <c r="BC512" s="91">
        <f t="shared" ref="BC512" si="8841">AS511</f>
        <v>-1.4926059869827737E-3</v>
      </c>
      <c r="BD512" s="39">
        <f t="shared" ref="BD512" si="8842">IF(AR511&lt;0,1,0)</f>
        <v>1</v>
      </c>
    </row>
    <row r="513" spans="1:56" x14ac:dyDescent="0.25">
      <c r="A513" s="88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90">
        <f t="shared" si="7408"/>
        <v>3121.322222222223</v>
      </c>
      <c r="T513" s="90" t="str">
        <f t="shared" ref="T513" si="8843">IF(AVERAGE(N512)&lt;S512,"熊",IF(AVERAGE(N512)&gt;S512,"牛",""))</f>
        <v>熊</v>
      </c>
      <c r="U513" s="90">
        <f t="shared" ref="U513" si="8844">MAX(H513,O513)</f>
        <v>3071.46</v>
      </c>
      <c r="V513" s="90">
        <f t="shared" ref="V513" si="8845">MIN(I513,P513)</f>
        <v>3044.26</v>
      </c>
      <c r="W513" s="40">
        <f t="shared" ref="W513" si="8846">LN(U513/V513)</f>
        <v>8.8951683031727163E-3</v>
      </c>
      <c r="X513" s="90">
        <f t="shared" ref="X513" si="8847">IF(U513=H513,J513,Q513)</f>
        <v>930</v>
      </c>
      <c r="Y513" s="90">
        <f t="shared" ref="Y513" si="8848">IF(V513=I513,K513,R513)</f>
        <v>1455</v>
      </c>
      <c r="Z513" s="91">
        <f t="shared" ref="Z513" si="8849">(U513-V513)/(C513)</f>
        <v>8.8557233367844018E-3</v>
      </c>
      <c r="AA513" s="91">
        <f t="shared" ref="AA513" si="8850">LN(C513/N512)</f>
        <v>-2.7116412280843759E-3</v>
      </c>
      <c r="AB513" s="91">
        <f t="shared" ref="AB513" si="8851">LN(N513/U513)</f>
        <v>-7.0770038853162145E-3</v>
      </c>
      <c r="AC513" s="91">
        <f t="shared" ref="AC513" si="8852">LN(N513/V513)</f>
        <v>1.818164417856472E-3</v>
      </c>
      <c r="AD513" s="91">
        <f t="shared" ref="AD513" si="8853">LN(U513/C513)</f>
        <v>0</v>
      </c>
      <c r="AE513" s="91">
        <f t="shared" ref="AE513" si="8854">LN(V513/C513)</f>
        <v>-8.8951683031728308E-3</v>
      </c>
      <c r="AF513" s="91">
        <f t="shared" ref="AF513" si="8855">LN(N513/C513)</f>
        <v>-7.0770038853162145E-3</v>
      </c>
      <c r="AG513" s="91">
        <f t="shared" ref="AG513" si="8856">LN(N513/N512)</f>
        <v>-9.7886451134006139E-3</v>
      </c>
      <c r="AH513" s="91">
        <f t="shared" ref="AH513" si="8857">LN(D513/C513)</f>
        <v>-1.7955461604640657E-3</v>
      </c>
      <c r="AI513" s="91">
        <f t="shared" ref="AI513" si="8858">LN(E513/C513)</f>
        <v>-1.5444320440853284E-3</v>
      </c>
      <c r="AJ513" s="91">
        <f t="shared" ref="AJ513" si="8859">LN(F513/C513)</f>
        <v>-2.0499858074479954E-3</v>
      </c>
      <c r="AK513" s="91">
        <f t="shared" ref="AK513" si="8860">+LN(G513/C513)</f>
        <v>-4.8203874251766818E-3</v>
      </c>
      <c r="AL513" s="91">
        <f t="shared" ref="AL513" si="8861">LN(H513/I513)</f>
        <v>4.9152657928164135E-3</v>
      </c>
      <c r="AM513" s="91">
        <f t="shared" ref="AM513" si="8862">LN(O513/P513)</f>
        <v>6.916954079428282E-3</v>
      </c>
      <c r="AN513" s="91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91">
        <f t="shared" ref="AQ513" si="8866">LN(M513/L513)</f>
        <v>-4.678944345392987E-4</v>
      </c>
      <c r="AR513" s="91">
        <f t="shared" ref="AR513" si="8867">LN(N513/L513)</f>
        <v>-2.3449434007316817E-3</v>
      </c>
      <c r="AS513" s="91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91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91">
        <f t="shared" ref="AY513" si="8874">LN(G513/I513)</f>
        <v>9.4878367639706528E-5</v>
      </c>
      <c r="AZ513" s="91">
        <f t="shared" ref="AZ513" si="8875">LN(N513/P513)</f>
        <v>1.818164417856472E-3</v>
      </c>
      <c r="BA513" s="91">
        <f t="shared" ref="BA513" si="8876">AV512</f>
        <v>0.96666666666667278</v>
      </c>
      <c r="BB513" s="91">
        <f t="shared" ref="BB513" si="8877">AR512</f>
        <v>3.8387763071656669E-3</v>
      </c>
      <c r="BC513" s="91">
        <f t="shared" ref="BC513" si="8878">AS512</f>
        <v>8.7301197074513334E-3</v>
      </c>
      <c r="BD513" s="39">
        <f t="shared" ref="BD513:BD515" si="8879">IF(AR512&lt;0,1,0)</f>
        <v>0</v>
      </c>
    </row>
    <row r="514" spans="1:56" x14ac:dyDescent="0.25">
      <c r="A514" s="88">
        <v>43265</v>
      </c>
      <c r="B514" s="41">
        <f t="shared" ref="B514:B524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90">
        <f t="shared" si="7408"/>
        <v>3113.3500000000004</v>
      </c>
      <c r="T514" s="90" t="str">
        <f t="shared" ref="T514" si="8881">IF(AVERAGE(N513)&lt;S513,"熊",IF(AVERAGE(N513)&gt;S513,"牛",""))</f>
        <v>熊</v>
      </c>
      <c r="U514" s="90">
        <f t="shared" ref="U514" si="8882">MAX(H514,O514)</f>
        <v>3066</v>
      </c>
      <c r="V514" s="90">
        <f t="shared" ref="V514" si="8883">MIN(I514,P514)</f>
        <v>3032.57</v>
      </c>
      <c r="W514" s="40">
        <f t="shared" ref="W514" si="8884">LN(U514/V514)</f>
        <v>1.0963335615335417E-2</v>
      </c>
      <c r="X514" s="90">
        <f t="shared" ref="X514" si="8885">IF(U514=H514,J514,Q514)</f>
        <v>1000</v>
      </c>
      <c r="Y514" s="90">
        <f t="shared" ref="Y514" si="8886">IF(V514=I514,K514,R514)</f>
        <v>1342</v>
      </c>
      <c r="Z514" s="91">
        <f t="shared" ref="Z514" si="8887">(U514-V514)/(C514)</f>
        <v>1.1003696425691257E-2</v>
      </c>
      <c r="AA514" s="91">
        <f t="shared" ref="AA514" si="8888">LN(C514/N513)</f>
        <v>-3.8535693159899662E-3</v>
      </c>
      <c r="AB514" s="91">
        <f t="shared" ref="AB514" si="8889">LN(N514/U514)</f>
        <v>-7.1487794136672993E-3</v>
      </c>
      <c r="AC514" s="91">
        <f t="shared" ref="AC514" si="8890">LN(N514/V514)</f>
        <v>3.8145562016683016E-3</v>
      </c>
      <c r="AD514" s="91">
        <f t="shared" ref="AD514" si="8891">LN(U514/C514)</f>
        <v>9.1513350668376431E-3</v>
      </c>
      <c r="AE514" s="91">
        <f t="shared" ref="AE514" si="8892">LN(V514/C514)</f>
        <v>-1.8120005484979192E-3</v>
      </c>
      <c r="AF514" s="91">
        <f t="shared" ref="AF514" si="8893">LN(N514/C514)</f>
        <v>2.0025556531702935E-3</v>
      </c>
      <c r="AG514" s="91">
        <f t="shared" ref="AG514" si="8894">LN(N514/N513)</f>
        <v>-1.8510136628197473E-3</v>
      </c>
      <c r="AH514" s="91">
        <f t="shared" ref="AH514" si="8895">LN(D514/C514)</f>
        <v>6.0875389960531154E-4</v>
      </c>
      <c r="AI514" s="91">
        <f t="shared" ref="AI514" si="8896">LN(E514/C514)</f>
        <v>2.0748225677658921E-3</v>
      </c>
      <c r="AJ514" s="91">
        <f t="shared" ref="AJ514" si="8897">LN(F514/C514)</f>
        <v>2.1864975280565502E-3</v>
      </c>
      <c r="AK514" s="91">
        <f t="shared" ref="AK514" si="8898">+LN(G514/C514)</f>
        <v>1.0363053191757528E-3</v>
      </c>
      <c r="AL514" s="91">
        <f t="shared" ref="AL514" si="8899">LN(H514/I514)</f>
        <v>9.9020932690653349E-3</v>
      </c>
      <c r="AM514" s="91">
        <f t="shared" ref="AM514" si="8900">LN(O514/P514)</f>
        <v>5.7475390932854665E-3</v>
      </c>
      <c r="AN514" s="91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91">
        <f t="shared" ref="AQ514" si="8904">LN(M514/L514)</f>
        <v>-9.768950318790365E-4</v>
      </c>
      <c r="AR514" s="91">
        <f t="shared" ref="AR514" si="8905">LN(N514/L514)</f>
        <v>7.9856853447445443E-4</v>
      </c>
      <c r="AS514" s="91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91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91">
        <f t="shared" ref="AY514" si="8912">LN(G514/I514)</f>
        <v>1.7870635214034566E-3</v>
      </c>
      <c r="AZ514" s="91">
        <f t="shared" ref="AZ514" si="8913">LN(N514/P514)</f>
        <v>3.8145562016683016E-3</v>
      </c>
      <c r="BA514" s="91">
        <f t="shared" ref="BA514" si="8914">AV513</f>
        <v>0.20367647058823532</v>
      </c>
      <c r="BB514" s="91">
        <f t="shared" ref="BB514" si="8915">AR513</f>
        <v>-2.3449434007316817E-3</v>
      </c>
      <c r="BC514" s="91">
        <f t="shared" ref="BC514" si="8916">AS513</f>
        <v>-7.0770038853162145E-3</v>
      </c>
      <c r="BD514" s="39">
        <f t="shared" si="8879"/>
        <v>1</v>
      </c>
    </row>
    <row r="515" spans="1:56" x14ac:dyDescent="0.25">
      <c r="A515" s="88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90">
        <f t="shared" si="7408"/>
        <v>3103.9233333333341</v>
      </c>
      <c r="T515" s="90" t="str">
        <f t="shared" ref="T515" si="8917">IF(AVERAGE(N514)&lt;S514,"熊",IF(AVERAGE(N514)&gt;S514,"牛",""))</f>
        <v>熊</v>
      </c>
      <c r="U515" s="90">
        <f t="shared" ref="U515" si="8918">MAX(H515,O515)</f>
        <v>3048.75</v>
      </c>
      <c r="V515" s="90">
        <f t="shared" ref="V515" si="8919">MIN(I515,P515)</f>
        <v>3008.73</v>
      </c>
      <c r="W515" s="40">
        <f t="shared" ref="W515" si="8920">LN(U515/V515)</f>
        <v>1.3213607733711752E-2</v>
      </c>
      <c r="X515" s="90">
        <f t="shared" ref="X515" si="8921">IF(U515=H515,J515,Q515)</f>
        <v>937</v>
      </c>
      <c r="Y515" s="90">
        <f t="shared" ref="Y515" si="8922">IF(V515=I515,K515,R515)</f>
        <v>1309</v>
      </c>
      <c r="Z515" s="91">
        <f t="shared" ref="Z515" si="8923">(U515-V515)/(C515)</f>
        <v>1.3175525523053871E-2</v>
      </c>
      <c r="AA515" s="91">
        <f t="shared" ref="AA515" si="8924">LN(C515/N514)</f>
        <v>-2.2066534101202444E-3</v>
      </c>
      <c r="AB515" s="91">
        <f t="shared" ref="AB515" si="8925">LN(N515/U515)</f>
        <v>-8.8458979133848557E-3</v>
      </c>
      <c r="AC515" s="91">
        <f t="shared" ref="AC515" si="8926">LN(N515/V515)</f>
        <v>4.3677098203270615E-3</v>
      </c>
      <c r="AD515" s="91">
        <f t="shared" ref="AD515" si="8927">LN(U515/C515)</f>
        <v>3.713322922158294E-3</v>
      </c>
      <c r="AE515" s="91">
        <f t="shared" ref="AE515" si="8928">LN(V515/C515)</f>
        <v>-9.5002848115536796E-3</v>
      </c>
      <c r="AF515" s="91">
        <f t="shared" ref="AF515" si="8929">LN(N515/C515)</f>
        <v>-5.1325749912266953E-3</v>
      </c>
      <c r="AG515" s="91">
        <f t="shared" ref="AG515" si="8930">LN(N515/N514)</f>
        <v>-7.3392284013470057E-3</v>
      </c>
      <c r="AH515" s="91">
        <f t="shared" ref="AH515" si="8931">LN(D515/C515)</f>
        <v>4.4106224300671744E-4</v>
      </c>
      <c r="AI515" s="91">
        <f t="shared" ref="AI515" si="8932">LN(E515/C515)</f>
        <v>3.0636654459662237E-3</v>
      </c>
      <c r="AJ515" s="91">
        <f t="shared" ref="AJ515" si="8933">LN(F515/C515)</f>
        <v>2.0851018203551074E-3</v>
      </c>
      <c r="AK515" s="91">
        <f t="shared" ref="AK515" si="8934">+LN(G515/C515)</f>
        <v>-6.8979232944310701E-3</v>
      </c>
      <c r="AL515" s="91">
        <f t="shared" ref="AL515" si="8935">LN(H515/I515)</f>
        <v>1.2615527553206236E-2</v>
      </c>
      <c r="AM515" s="91">
        <f t="shared" ref="AM515" si="8936">LN(O515/P515)</f>
        <v>5.9713737914315135E-3</v>
      </c>
      <c r="AN515" s="91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91">
        <f t="shared" ref="AQ515" si="8940">LN(M515/L515)</f>
        <v>-8.0610253808981343E-4</v>
      </c>
      <c r="AR515" s="91">
        <f t="shared" ref="AR515" si="8941">LN(N515/L515)</f>
        <v>2.0471649949170686E-3</v>
      </c>
      <c r="AS515" s="91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91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91">
        <f t="shared" ref="AY515" si="8948">LN(G515/I515)</f>
        <v>2.0042813366169566E-3</v>
      </c>
      <c r="AZ515" s="91">
        <f t="shared" ref="AZ515" si="8949">LN(N515/P515)</f>
        <v>4.3677098203270615E-3</v>
      </c>
      <c r="BA515" s="91">
        <f t="shared" ref="BA515" si="8950">AV514</f>
        <v>0.34669458570145822</v>
      </c>
      <c r="BB515" s="91">
        <f t="shared" ref="BB515" si="8951">AR514</f>
        <v>7.9856853447445443E-4</v>
      </c>
      <c r="BC515" s="91">
        <f t="shared" ref="BC515" si="8952">AS514</f>
        <v>2.0025556531702935E-3</v>
      </c>
      <c r="BD515" s="39">
        <f t="shared" si="8879"/>
        <v>0</v>
      </c>
    </row>
    <row r="516" spans="1:56" x14ac:dyDescent="0.25">
      <c r="A516" s="88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90">
        <f t="shared" si="7408"/>
        <v>3093.231666666667</v>
      </c>
      <c r="T516" s="90" t="str">
        <f t="shared" ref="T516" si="8953">IF(AVERAGE(N515)&lt;S515,"熊",IF(AVERAGE(N515)&gt;S515,"牛",""))</f>
        <v>熊</v>
      </c>
      <c r="U516" s="90">
        <f t="shared" ref="U516" si="8954">MAX(H516,O516)</f>
        <v>2984.86</v>
      </c>
      <c r="V516" s="90">
        <f t="shared" ref="V516" si="8955">MIN(I516,P516)</f>
        <v>2871.48</v>
      </c>
      <c r="W516" s="40">
        <f t="shared" ref="W516" si="8956">LN(U516/V516)</f>
        <v>3.8725268275053869E-2</v>
      </c>
      <c r="X516" s="90">
        <f t="shared" ref="X516" si="8957">IF(U516=H516,J516,Q516)</f>
        <v>940</v>
      </c>
      <c r="Y516" s="90">
        <f t="shared" ref="Y516" si="8958">IF(V516=I516,K516,R516)</f>
        <v>1439</v>
      </c>
      <c r="Z516" s="91">
        <f t="shared" ref="Z516" si="8959">(U516-V516)/(C516)</f>
        <v>3.8013176202370408E-2</v>
      </c>
      <c r="AA516" s="91">
        <f t="shared" ref="AA516" si="8960">LN(C516/N515)</f>
        <v>-1.3073605531304933E-2</v>
      </c>
      <c r="AB516" s="91">
        <f t="shared" ref="AB516" si="8961">LN(N516/U516)</f>
        <v>-2.6149185028471564E-2</v>
      </c>
      <c r="AC516" s="91">
        <f t="shared" ref="AC516" si="8962">LN(N516/V516)</f>
        <v>1.2576083246582456E-2</v>
      </c>
      <c r="AD516" s="91">
        <f t="shared" ref="AD516" si="8963">LN(U516/C516)</f>
        <v>7.4067746883854039E-4</v>
      </c>
      <c r="AE516" s="91">
        <f t="shared" ref="AE516" si="8964">LN(V516/C516)</f>
        <v>-3.7984590806215322E-2</v>
      </c>
      <c r="AF516" s="91">
        <f t="shared" ref="AF516" si="8965">LN(N516/C516)</f>
        <v>-2.5408507559632969E-2</v>
      </c>
      <c r="AG516" s="91">
        <f t="shared" ref="AG516" si="8966">LN(N516/N515)</f>
        <v>-3.8482113090937901E-2</v>
      </c>
      <c r="AH516" s="91">
        <f t="shared" ref="AH516" si="8967">LN(D516/C516)</f>
        <v>-2.4572098876152124E-3</v>
      </c>
      <c r="AI516" s="91">
        <f t="shared" ref="AI516" si="8968">LN(E516/C516)</f>
        <v>-4.1559426381304262E-3</v>
      </c>
      <c r="AJ516" s="91">
        <f t="shared" ref="AJ516" si="8969">LN(F516/C516)</f>
        <v>5.0278207132753374E-4</v>
      </c>
      <c r="AK516" s="91">
        <f t="shared" ref="AK516" si="8970">+LN(G516/C516)</f>
        <v>-1.710009832152614E-2</v>
      </c>
      <c r="AL516" s="91">
        <f t="shared" ref="AL516" si="8971">LN(H516/I516)</f>
        <v>1.7840775790364704E-2</v>
      </c>
      <c r="AM516" s="91">
        <f t="shared" ref="AM516" si="8972">LN(O516/P516)</f>
        <v>2.1487977372411503E-2</v>
      </c>
      <c r="AN516" s="91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91">
        <f t="shared" ref="AQ516" si="8976">LN(M516/L516)</f>
        <v>1.3438936731224168E-3</v>
      </c>
      <c r="AR516" s="91">
        <f t="shared" ref="AR516" si="8977">LN(N516/L516)</f>
        <v>-7.5339149663037567E-3</v>
      </c>
      <c r="AS516" s="91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91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91">
        <f t="shared" ref="AY516" si="8984">LN(G516/I516)</f>
        <v>0</v>
      </c>
      <c r="AZ516" s="91">
        <f t="shared" ref="AZ516" si="8985">LN(N516/P516)</f>
        <v>1.2576083246582456E-2</v>
      </c>
      <c r="BA516" s="91">
        <f t="shared" ref="BA516" si="8986">AV515</f>
        <v>0.32908545727136629</v>
      </c>
      <c r="BB516" s="91">
        <f t="shared" ref="BB516" si="8987">AR515</f>
        <v>2.0471649949170686E-3</v>
      </c>
      <c r="BC516" s="91">
        <f t="shared" ref="BC516" si="8988">AS515</f>
        <v>-5.1325749912266953E-3</v>
      </c>
      <c r="BD516" s="39">
        <f t="shared" ref="BD516" si="8989">IF(AR515&lt;0,1,0)</f>
        <v>0</v>
      </c>
    </row>
    <row r="517" spans="1:56" x14ac:dyDescent="0.25">
      <c r="A517" s="88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90">
        <f t="shared" si="7408"/>
        <v>3078.7238888888887</v>
      </c>
      <c r="T517" s="90" t="str">
        <f t="shared" ref="T517" si="8990">IF(AVERAGE(N516)&lt;S516,"熊",IF(AVERAGE(N516)&gt;S516,"牛",""))</f>
        <v>熊</v>
      </c>
      <c r="U517" s="90">
        <f t="shared" ref="U517" si="8991">MAX(H517,O517)</f>
        <v>2925.56</v>
      </c>
      <c r="V517" s="90">
        <f t="shared" ref="V517" si="8992">MIN(I517,P517)</f>
        <v>2872.49</v>
      </c>
      <c r="W517" s="40">
        <f t="shared" ref="W517" si="8993">LN(U517/V517)</f>
        <v>1.8306665903850348E-2</v>
      </c>
      <c r="X517" s="90">
        <f t="shared" ref="X517" si="8994">IF(U517=H517,J517,Q517)</f>
        <v>1353</v>
      </c>
      <c r="Y517" s="90">
        <f t="shared" ref="Y517" si="8995">IF(V517=I517,K517,R517)</f>
        <v>1110</v>
      </c>
      <c r="Z517" s="91">
        <f t="shared" ref="Z517" si="8996">(U517-V517)/(C517)</f>
        <v>1.8363448881999238E-2</v>
      </c>
      <c r="AA517" s="91">
        <f t="shared" ref="AA517" si="8997">LN(C517/N516)</f>
        <v>-6.1540778585004938E-3</v>
      </c>
      <c r="AB517" s="91">
        <f t="shared" ref="AB517" si="8998">LN(N517/U517)</f>
        <v>-3.3656980836273224E-3</v>
      </c>
      <c r="AC517" s="91">
        <f t="shared" ref="AC517" si="8999">LN(N517/V517)</f>
        <v>1.4940967820223059E-2</v>
      </c>
      <c r="AD517" s="91">
        <f t="shared" ref="AD517" si="9000">LN(U517/C517)</f>
        <v>1.223633366531808E-2</v>
      </c>
      <c r="AE517" s="91">
        <f t="shared" ref="AE517" si="9001">LN(V517/C517)</f>
        <v>-6.070332238532386E-3</v>
      </c>
      <c r="AF517" s="91">
        <f t="shared" ref="AF517" si="9002">LN(N517/C517)</f>
        <v>8.870635581690654E-3</v>
      </c>
      <c r="AG517" s="91">
        <f t="shared" ref="AG517" si="9003">LN(N517/N516)</f>
        <v>2.7165577231901554E-3</v>
      </c>
      <c r="AH517" s="91">
        <f t="shared" ref="AH517" si="9004">LN(D517/C517)</f>
        <v>2.1672150792792604E-3</v>
      </c>
      <c r="AI517" s="91">
        <f t="shared" ref="AI517" si="9005">LN(E517/C517)</f>
        <v>2.7643608782576862E-3</v>
      </c>
      <c r="AJ517" s="91">
        <f t="shared" ref="AJ517" si="9006">LN(F517/C517)</f>
        <v>3.2369922535640848E-3</v>
      </c>
      <c r="AK517" s="91">
        <f t="shared" ref="AK517" si="9007">+LN(G517/C517)</f>
        <v>2.3526806828874202E-4</v>
      </c>
      <c r="AL517" s="91">
        <f t="shared" ref="AL517" si="9008">LN(H517/I517)</f>
        <v>1.1680900040757116E-2</v>
      </c>
      <c r="AM517" s="91">
        <f t="shared" ref="AM517" si="9009">LN(O517/P517)</f>
        <v>1.1904206595984733E-2</v>
      </c>
      <c r="AN517" s="91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91">
        <f t="shared" ref="AQ517" si="9013">LN(M517/L517)</f>
        <v>1.5450157315699644E-3</v>
      </c>
      <c r="AR517" s="91">
        <f t="shared" ref="AR517" si="9014">LN(N517/L517)</f>
        <v>8.5385085123574501E-3</v>
      </c>
      <c r="AS517" s="91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91">
        <f t="shared" ref="AW517" si="9019">LN(N517/C517)</f>
        <v>8.870635581690654E-3</v>
      </c>
      <c r="AX517" s="28">
        <f t="shared" ref="AX517" si="9020">(N517-L517)/(U517-V517)</f>
        <v>0.46711889956660801</v>
      </c>
      <c r="AY517" s="91">
        <f t="shared" ref="AY517" si="9021">LN(G517/I517)</f>
        <v>6.3056003068211403E-3</v>
      </c>
      <c r="AZ517" s="91">
        <f t="shared" ref="AZ517" si="9022">LN(N517/P517)</f>
        <v>8.5385085123574501E-3</v>
      </c>
      <c r="BA517" s="91">
        <f t="shared" ref="BA517" si="9023">AV516</f>
        <v>0.32051508202504947</v>
      </c>
      <c r="BB517" s="91">
        <f t="shared" ref="BB517" si="9024">AR516</f>
        <v>-7.5339149663037567E-3</v>
      </c>
      <c r="BC517" s="91">
        <f t="shared" ref="BC517" si="9025">AS516</f>
        <v>-2.5408507559632969E-2</v>
      </c>
      <c r="BD517" s="39">
        <f t="shared" ref="BD517" si="9026">IF(AR516&lt;0,1,0)</f>
        <v>1</v>
      </c>
    </row>
    <row r="518" spans="1:56" x14ac:dyDescent="0.25">
      <c r="A518" s="88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90">
        <f t="shared" si="7408"/>
        <v>3065.4505555555561</v>
      </c>
      <c r="T518" s="90" t="str">
        <f t="shared" ref="T518" si="9027">IF(AVERAGE(N517)&lt;S517,"熊",IF(AVERAGE(N517)&gt;S517,"牛",""))</f>
        <v>熊</v>
      </c>
      <c r="U518" s="90">
        <f t="shared" ref="U518" si="9028">MAX(H518,O518)</f>
        <v>2940.54</v>
      </c>
      <c r="V518" s="90">
        <f t="shared" ref="V518" si="9029">MIN(I518,P518)</f>
        <v>2872.68</v>
      </c>
      <c r="W518" s="40">
        <f t="shared" ref="W518" si="9030">LN(U518/V518)</f>
        <v>2.3347845991174579E-2</v>
      </c>
      <c r="X518" s="90">
        <f t="shared" ref="X518" si="9031">IF(U518=H518,J518,Q518)</f>
        <v>1030</v>
      </c>
      <c r="Y518" s="90">
        <f t="shared" ref="Y518" si="9032">IF(V518=I518,K518,R518)</f>
        <v>1454</v>
      </c>
      <c r="Z518" s="91">
        <f t="shared" ref="Z518" si="9033">(U518-V518)/(C518)</f>
        <v>2.3303571428571472E-2</v>
      </c>
      <c r="AA518" s="91">
        <f t="shared" ref="AA518" si="9034">LN(C518/N517)</f>
        <v>-1.2800869324208469E-3</v>
      </c>
      <c r="AB518" s="91">
        <f t="shared" ref="AB518" si="9035">LN(N518/U518)</f>
        <v>-2.225886425533885E-2</v>
      </c>
      <c r="AC518" s="91">
        <f t="shared" ref="AC518" si="9036">LN(N518/V518)</f>
        <v>1.0889817358358429E-3</v>
      </c>
      <c r="AD518" s="91">
        <f t="shared" ref="AD518" si="9037">LN(U518/C518)</f>
        <v>9.7531076196318532E-3</v>
      </c>
      <c r="AE518" s="91">
        <f t="shared" ref="AE518" si="9038">LN(V518/C518)</f>
        <v>-1.3594738371542747E-2</v>
      </c>
      <c r="AF518" s="91">
        <f t="shared" ref="AF518" si="9039">LN(N518/C518)</f>
        <v>-1.2505756635706919E-2</v>
      </c>
      <c r="AG518" s="91">
        <f t="shared" ref="AG518" si="9040">LN(N518/N517)</f>
        <v>-1.3785843568127723E-2</v>
      </c>
      <c r="AH518" s="91">
        <f t="shared" ref="AH518" si="9041">LN(D518/C518)</f>
        <v>-1.5797951107285484E-4</v>
      </c>
      <c r="AI518" s="91">
        <f t="shared" ref="AI518" si="9042">LN(E518/C518)</f>
        <v>5.8362086899544621E-4</v>
      </c>
      <c r="AJ518" s="91">
        <f t="shared" ref="AJ518" si="9043">LN(F518/C518)</f>
        <v>3.6437655039756626E-3</v>
      </c>
      <c r="AK518" s="91">
        <f t="shared" ref="AK518" si="9044">+LN(G518/C518)</f>
        <v>-7.5234337888002516E-4</v>
      </c>
      <c r="AL518" s="91">
        <f t="shared" ref="AL518" si="9045">LN(H518/I518)</f>
        <v>1.1223969025893652E-2</v>
      </c>
      <c r="AM518" s="91">
        <f t="shared" ref="AM518" si="9046">LN(O518/P518)</f>
        <v>1.2285502575382625E-2</v>
      </c>
      <c r="AN518" s="91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91">
        <f t="shared" ref="AQ518" si="9050">LN(M518/L518)</f>
        <v>-2.9615672484638333E-3</v>
      </c>
      <c r="AR518" s="91">
        <f t="shared" ref="AR518" si="9051">LN(N518/L518)</f>
        <v>-1.1189643686138185E-2</v>
      </c>
      <c r="AS518" s="91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91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91">
        <f t="shared" ref="AY518" si="9058">LN(G518/I518)</f>
        <v>7.1851802738158606E-4</v>
      </c>
      <c r="AZ518" s="91">
        <f t="shared" ref="AZ518" si="9059">LN(N518/P518)</f>
        <v>1.0889817358358429E-3</v>
      </c>
      <c r="BA518" s="91">
        <f t="shared" ref="BA518" si="9060">AV517</f>
        <v>0.81477294139815537</v>
      </c>
      <c r="BB518" s="91">
        <f t="shared" ref="BB518" si="9061">AR517</f>
        <v>8.5385085123574501E-3</v>
      </c>
      <c r="BC518" s="91">
        <f t="shared" ref="BC518" si="9062">AS517</f>
        <v>8.870635581690654E-3</v>
      </c>
      <c r="BD518" s="39">
        <f t="shared" ref="BD518:BD519" si="9063">IF(AR517&lt;0,1,0)</f>
        <v>0</v>
      </c>
    </row>
    <row r="519" spans="1:56" x14ac:dyDescent="0.25">
      <c r="A519" s="88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90">
        <f t="shared" si="7408"/>
        <v>3050.7011111111115</v>
      </c>
      <c r="T519" s="90" t="str">
        <f t="shared" ref="T519" si="9064">IF(AVERAGE(N518)&lt;S518,"熊",IF(AVERAGE(N518)&gt;S518,"牛",""))</f>
        <v>熊</v>
      </c>
      <c r="U519" s="90">
        <f t="shared" ref="U519" si="9065">MAX(H519,O519)</f>
        <v>2891.71</v>
      </c>
      <c r="V519" s="90">
        <f t="shared" ref="V519" si="9066">MIN(I519,P519)</f>
        <v>2837.2</v>
      </c>
      <c r="W519" s="40">
        <f t="shared" ref="W519" si="9067">LN(U519/V519)</f>
        <v>1.903037229751383E-2</v>
      </c>
      <c r="X519" s="90">
        <f t="shared" ref="X519" si="9068">IF(U519=H519,J519,Q519)</f>
        <v>1316</v>
      </c>
      <c r="Y519" s="90">
        <f t="shared" ref="Y519" si="9069">IF(V519=I519,K519,R519)</f>
        <v>935</v>
      </c>
      <c r="Z519" s="91">
        <f t="shared" ref="Z519" si="9070">(U519-V519)/(C519)</f>
        <v>1.908894165108322E-2</v>
      </c>
      <c r="AA519" s="91">
        <f t="shared" ref="AA519" si="9071">LN(C519/N518)</f>
        <v>-7.059398859133174E-3</v>
      </c>
      <c r="AB519" s="91">
        <f t="shared" ref="AB519" si="9072">LN(N519/U519)</f>
        <v>-6.7456895009203939E-4</v>
      </c>
      <c r="AC519" s="91">
        <f t="shared" ref="AC519" si="9073">LN(N519/V519)</f>
        <v>1.8355803347421745E-2</v>
      </c>
      <c r="AD519" s="91">
        <f t="shared" ref="AD519" si="9074">LN(U519/C519)</f>
        <v>1.2573047803708982E-2</v>
      </c>
      <c r="AE519" s="91">
        <f t="shared" ref="AE519" si="9075">LN(V519/C519)</f>
        <v>-6.4573244938049062E-3</v>
      </c>
      <c r="AF519" s="91">
        <f t="shared" ref="AF519" si="9076">LN(N519/C519)</f>
        <v>1.1898478853616936E-2</v>
      </c>
      <c r="AG519" s="91">
        <f t="shared" ref="AG519" si="9077">LN(N519/N518)</f>
        <v>4.8390799944837935E-3</v>
      </c>
      <c r="AH519" s="91">
        <f t="shared" ref="AH519" si="9078">LN(D519/C519)</f>
        <v>-1.8121312567245731E-3</v>
      </c>
      <c r="AI519" s="91">
        <f t="shared" ref="AI519" si="9079">LN(E519/C519)</f>
        <v>-4.8232451309254583E-3</v>
      </c>
      <c r="AJ519" s="91">
        <f t="shared" ref="AJ519" si="9080">LN(F519/C519)</f>
        <v>6.6534181960437817E-5</v>
      </c>
      <c r="AK519" s="91">
        <f t="shared" ref="AK519" si="9081">+LN(G519/C519)</f>
        <v>1.0586090447656155E-2</v>
      </c>
      <c r="AL519" s="91">
        <f t="shared" ref="AL519" si="9082">LN(H519/I519)</f>
        <v>1.8511513498481055E-2</v>
      </c>
      <c r="AM519" s="91">
        <f t="shared" ref="AM519" si="9083">LN(O519/P519)</f>
        <v>7.7868954253314917E-3</v>
      </c>
      <c r="AN519" s="91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91">
        <f t="shared" ref="AQ519" si="9087">LN(M519/L519)</f>
        <v>-3.2219341237292847E-4</v>
      </c>
      <c r="AR519" s="91">
        <f t="shared" ref="AR519" si="9088">LN(N519/L519)</f>
        <v>9.7979992916428713E-4</v>
      </c>
      <c r="AS519" s="91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91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91">
        <f t="shared" ref="AY519" si="9095">LN(G519/I519)</f>
        <v>1.7043414941461017E-2</v>
      </c>
      <c r="AZ519" s="91">
        <f t="shared" ref="AZ519" si="9096">LN(N519/P519)</f>
        <v>7.1123264752393136E-3</v>
      </c>
      <c r="BA519" s="91">
        <f t="shared" ref="BA519" si="9097">AV518</f>
        <v>4.6124373710582131E-2</v>
      </c>
      <c r="BB519" s="91">
        <f t="shared" ref="BB519" si="9098">AR518</f>
        <v>-1.1189643686138185E-2</v>
      </c>
      <c r="BC519" s="91">
        <f t="shared" ref="BC519" si="9099">AS518</f>
        <v>-1.2505756635706919E-2</v>
      </c>
      <c r="BD519" s="39">
        <f t="shared" si="9063"/>
        <v>1</v>
      </c>
    </row>
    <row r="520" spans="1:56" x14ac:dyDescent="0.25">
      <c r="A520" s="88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90">
        <f t="shared" si="7408"/>
        <v>3037.0722222222225</v>
      </c>
      <c r="T520" s="90" t="str">
        <f t="shared" ref="T520" si="9100">IF(AVERAGE(N519)&lt;S519,"熊",IF(AVERAGE(N519)&gt;S519,"牛",""))</f>
        <v>熊</v>
      </c>
      <c r="U520" s="90">
        <f t="shared" ref="U520" si="9101">MAX(H520,O520)</f>
        <v>2908.3</v>
      </c>
      <c r="V520" s="90">
        <f t="shared" ref="V520" si="9102">MIN(I520,P520)</f>
        <v>2858.06</v>
      </c>
      <c r="W520" s="40">
        <f t="shared" ref="W520" si="9103">LN(U520/V520)</f>
        <v>1.7425645047447872E-2</v>
      </c>
      <c r="X520" s="90">
        <f t="shared" ref="X520" si="9104">IF(U520=H520,J520,Q520)</f>
        <v>930</v>
      </c>
      <c r="Y520" s="90">
        <f t="shared" ref="Y520" si="9105">IF(V520=I520,K520,R520)</f>
        <v>1456</v>
      </c>
      <c r="Z520" s="91">
        <f t="shared" ref="Z520" si="9106">(U520-V520)/(C520)</f>
        <v>1.7303552670099448E-2</v>
      </c>
      <c r="AA520" s="91">
        <f t="shared" ref="AA520" si="9107">LN(C520/N519)</f>
        <v>4.7262313926422035E-3</v>
      </c>
      <c r="AB520" s="91">
        <f t="shared" ref="AB520" si="9108">LN(N520/U520)</f>
        <v>-1.6977889066972351E-2</v>
      </c>
      <c r="AC520" s="91">
        <f t="shared" ref="AC520" si="9109">LN(N520/V520)</f>
        <v>4.4775598047545661E-4</v>
      </c>
      <c r="AD520" s="91">
        <f t="shared" ref="AD520" si="9110">LN(U520/C520)</f>
        <v>1.6690329507896603E-3</v>
      </c>
      <c r="AE520" s="91">
        <f t="shared" ref="AE520" si="9111">LN(V520/C520)</f>
        <v>-1.5756612096658268E-2</v>
      </c>
      <c r="AF520" s="91">
        <f t="shared" ref="AF520" si="9112">LN(N520/C520)</f>
        <v>-1.5308856116182762E-2</v>
      </c>
      <c r="AG520" s="91">
        <f t="shared" ref="AG520" si="9113">LN(N520/N519)</f>
        <v>-1.0582624723540537E-2</v>
      </c>
      <c r="AH520" s="91">
        <f t="shared" ref="AH520" si="9114">LN(D520/C520)</f>
        <v>-2.7212712293606708E-4</v>
      </c>
      <c r="AI520" s="91">
        <f t="shared" ref="AI520" si="9115">LN(E520/C520)</f>
        <v>-2.5623045088875563E-3</v>
      </c>
      <c r="AJ520" s="91">
        <f t="shared" ref="AJ520" si="9116">LN(F520/C520)</f>
        <v>-1.3776808809136107E-5</v>
      </c>
      <c r="AK520" s="91">
        <f t="shared" ref="AK520" si="9117">+LN(G520/C520)</f>
        <v>-3.0043881113324621E-3</v>
      </c>
      <c r="AL520" s="91">
        <f t="shared" ref="AL520" si="9118">LN(H520/I520)</f>
        <v>8.3800964489080913E-3</v>
      </c>
      <c r="AM520" s="91">
        <f t="shared" ref="AM520" si="9119">LN(O520/P520)</f>
        <v>1.3159776843319024E-2</v>
      </c>
      <c r="AN520" s="91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91">
        <f t="shared" ref="AQ520" si="9123">LN(M520/L520)</f>
        <v>-1.4208942960221489E-3</v>
      </c>
      <c r="AR520" s="91">
        <f t="shared" ref="AR520" si="9124">LN(N520/L520)</f>
        <v>-1.2256103251691162E-2</v>
      </c>
      <c r="AS520" s="91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91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91">
        <f t="shared" ref="AY520" si="9131">LN(G520/I520)</f>
        <v>3.7066753867860676E-3</v>
      </c>
      <c r="AZ520" s="91">
        <f t="shared" ref="AZ520" si="9132">LN(N520/P520)</f>
        <v>4.4775598047545661E-4</v>
      </c>
      <c r="BA520" s="91">
        <f t="shared" ref="BA520" si="9133">AV519</f>
        <v>0.96422674738580427</v>
      </c>
      <c r="BB520" s="91">
        <f t="shared" ref="BB520" si="9134">AR519</f>
        <v>9.7979992916428713E-4</v>
      </c>
      <c r="BC520" s="91">
        <f t="shared" ref="BC520" si="9135">AS519</f>
        <v>1.1898478853616936E-2</v>
      </c>
      <c r="BD520" s="39">
        <f t="shared" ref="BD520" si="9136">IF(AR519&lt;0,1,0)</f>
        <v>0</v>
      </c>
    </row>
    <row r="521" spans="1:56" x14ac:dyDescent="0.25">
      <c r="A521" s="88">
        <v>43277</v>
      </c>
      <c r="B521" s="41">
        <f t="shared" si="8880"/>
        <v>2</v>
      </c>
    </row>
    <row r="522" spans="1:56" x14ac:dyDescent="0.25">
      <c r="A522" s="88">
        <v>43278</v>
      </c>
      <c r="B522" s="41">
        <f t="shared" si="8880"/>
        <v>3</v>
      </c>
    </row>
    <row r="523" spans="1:56" x14ac:dyDescent="0.25">
      <c r="A523" s="88">
        <v>43279</v>
      </c>
      <c r="B523" s="41">
        <f t="shared" si="8880"/>
        <v>4</v>
      </c>
    </row>
    <row r="524" spans="1:56" x14ac:dyDescent="0.25">
      <c r="A524" s="88">
        <v>43280</v>
      </c>
      <c r="B524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85"/>
  <sheetViews>
    <sheetView zoomScale="115" zoomScaleNormal="115" workbookViewId="0">
      <pane xSplit="1" ySplit="1" topLeftCell="I465" activePane="bottomRight" state="frozen"/>
      <selection pane="topRight" activeCell="B1" sqref="B1"/>
      <selection pane="bottomLeft" activeCell="A2" sqref="A2"/>
      <selection pane="bottomRight" activeCell="N481" sqref="N48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81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81" si="24">LN(C441/C440)</f>
        <v>0</v>
      </c>
      <c r="E441" s="90"/>
      <c r="F441" s="90"/>
      <c r="G441" s="90"/>
      <c r="H441" s="90">
        <v>6.3363399999999999</v>
      </c>
      <c r="I441" s="91">
        <f t="shared" ref="I441:I481" si="25">LN(H441/H440)</f>
        <v>0</v>
      </c>
      <c r="J441" s="90">
        <v>6.3370749999999996</v>
      </c>
      <c r="K441" s="91">
        <f t="shared" ref="K441:K481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81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 x14ac:dyDescent="0.25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 x14ac:dyDescent="0.25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 x14ac:dyDescent="0.25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 x14ac:dyDescent="0.25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 x14ac:dyDescent="0.25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 x14ac:dyDescent="0.25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 x14ac:dyDescent="0.25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 x14ac:dyDescent="0.25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 x14ac:dyDescent="0.25">
      <c r="A470" s="88">
        <v>43259</v>
      </c>
      <c r="B470" s="41">
        <f t="shared" si="20"/>
        <v>5</v>
      </c>
      <c r="C470">
        <v>6.4002999999999997</v>
      </c>
      <c r="D470" s="91">
        <f t="shared" si="24"/>
        <v>1.3133004811261453E-3</v>
      </c>
      <c r="H470">
        <v>6.3987400000000001</v>
      </c>
      <c r="I470" s="91">
        <f t="shared" si="25"/>
        <v>2.2247855187736867E-3</v>
      </c>
      <c r="J470">
        <v>6.4074799999999996</v>
      </c>
      <c r="K470" s="91">
        <f t="shared" si="26"/>
        <v>3.4253006784029159E-3</v>
      </c>
      <c r="L470">
        <v>6.3996700000000004</v>
      </c>
      <c r="M470" s="91">
        <f t="shared" si="27"/>
        <v>1.6577086448545941E-3</v>
      </c>
    </row>
    <row r="471" spans="1:14" x14ac:dyDescent="0.25">
      <c r="A471" s="88">
        <v>43262</v>
      </c>
      <c r="B471" s="41">
        <f t="shared" si="20"/>
        <v>1</v>
      </c>
      <c r="C471">
        <v>6.4063999999999997</v>
      </c>
      <c r="D471" s="91">
        <f t="shared" si="24"/>
        <v>9.5262643168203076E-4</v>
      </c>
      <c r="H471">
        <v>6.402145</v>
      </c>
      <c r="I471" s="91">
        <f t="shared" si="25"/>
        <v>5.3199448011702864E-4</v>
      </c>
      <c r="J471">
        <v>6.3986799999999997</v>
      </c>
      <c r="K471" s="91">
        <f t="shared" si="26"/>
        <v>-1.3743388158706756E-3</v>
      </c>
      <c r="L471">
        <v>6.3977899999999996</v>
      </c>
      <c r="M471" s="91">
        <f t="shared" si="27"/>
        <v>-2.9380830469871521E-4</v>
      </c>
    </row>
    <row r="472" spans="1:14" x14ac:dyDescent="0.25">
      <c r="A472" s="88">
        <v>43263</v>
      </c>
      <c r="B472" s="41">
        <f t="shared" si="20"/>
        <v>2</v>
      </c>
      <c r="C472">
        <v>6.4120999999999997</v>
      </c>
      <c r="D472" s="91">
        <f t="shared" si="24"/>
        <v>8.8933968493805425E-4</v>
      </c>
      <c r="H472">
        <v>6.3999350000000002</v>
      </c>
      <c r="I472" s="91">
        <f t="shared" si="25"/>
        <v>-3.4525639926523091E-4</v>
      </c>
      <c r="J472">
        <v>6.3988350000000001</v>
      </c>
      <c r="K472" s="91">
        <f t="shared" si="26"/>
        <v>2.4223452757432848E-5</v>
      </c>
      <c r="L472">
        <v>6.4053250000000004</v>
      </c>
      <c r="M472" s="91">
        <f t="shared" si="27"/>
        <v>1.1770574379683803E-3</v>
      </c>
    </row>
    <row r="473" spans="1:14" x14ac:dyDescent="0.25">
      <c r="A473" s="88">
        <v>43264</v>
      </c>
      <c r="B473" s="41">
        <f t="shared" si="20"/>
        <v>3</v>
      </c>
      <c r="C473">
        <v>6.4155999999999898</v>
      </c>
      <c r="D473" s="91">
        <f t="shared" si="24"/>
        <v>5.4569409743649702E-4</v>
      </c>
      <c r="H473">
        <v>6.4002600000000003</v>
      </c>
      <c r="I473" s="91">
        <f t="shared" si="25"/>
        <v>5.0780476402022817E-5</v>
      </c>
      <c r="J473">
        <v>6.4020999999999999</v>
      </c>
      <c r="K473" s="91">
        <f t="shared" si="26"/>
        <v>5.1011899846406788E-4</v>
      </c>
      <c r="L473">
        <v>6.3873949999999997</v>
      </c>
      <c r="M473" s="91">
        <f t="shared" si="27"/>
        <v>-2.803158630957309E-3</v>
      </c>
    </row>
    <row r="474" spans="1:14" x14ac:dyDescent="0.25">
      <c r="A474" s="88">
        <v>43265</v>
      </c>
      <c r="B474" s="41">
        <f t="shared" si="20"/>
        <v>4</v>
      </c>
      <c r="C474">
        <v>6.3962000000000003</v>
      </c>
      <c r="D474" s="91">
        <f t="shared" si="24"/>
        <v>-3.0284604547936803E-3</v>
      </c>
      <c r="H474">
        <v>6.3907749999999997</v>
      </c>
      <c r="I474" s="91">
        <f t="shared" si="25"/>
        <v>-1.483070250143182E-3</v>
      </c>
      <c r="J474">
        <v>6.38584</v>
      </c>
      <c r="K474" s="91">
        <f t="shared" si="26"/>
        <v>-2.5430223730692832E-3</v>
      </c>
      <c r="L474">
        <v>6.416245</v>
      </c>
      <c r="M474" s="91">
        <f t="shared" si="27"/>
        <v>4.5065385821438054E-3</v>
      </c>
    </row>
    <row r="475" spans="1:14" x14ac:dyDescent="0.25">
      <c r="A475" s="88">
        <v>43266</v>
      </c>
      <c r="B475" s="41">
        <f t="shared" si="20"/>
        <v>5</v>
      </c>
      <c r="C475">
        <v>6.4305999999999903</v>
      </c>
      <c r="D475" s="91">
        <f t="shared" si="24"/>
        <v>5.3637824670869872E-3</v>
      </c>
      <c r="H475">
        <v>6.4177299999999997</v>
      </c>
      <c r="I475" s="91">
        <f t="shared" si="25"/>
        <v>4.208928331992109E-3</v>
      </c>
      <c r="J475">
        <v>6.4256349999999998</v>
      </c>
      <c r="K475" s="91">
        <f t="shared" si="26"/>
        <v>6.2124194111582614E-3</v>
      </c>
      <c r="L475">
        <v>6.4341350000000004</v>
      </c>
      <c r="M475" s="91">
        <f t="shared" si="27"/>
        <v>2.7843552576474772E-3</v>
      </c>
    </row>
    <row r="476" spans="1:14" x14ac:dyDescent="0.25">
      <c r="A476" s="88">
        <v>43269</v>
      </c>
      <c r="B476" s="41">
        <f t="shared" si="20"/>
        <v>1</v>
      </c>
      <c r="C476">
        <v>6.4305999999999903</v>
      </c>
      <c r="D476" s="91">
        <f t="shared" si="24"/>
        <v>0</v>
      </c>
      <c r="H476">
        <v>6.4591099999999999</v>
      </c>
      <c r="I476" s="91">
        <f t="shared" si="25"/>
        <v>6.4270647830934084E-3</v>
      </c>
      <c r="J476">
        <v>6.4520900000000001</v>
      </c>
      <c r="K476" s="91">
        <f t="shared" si="26"/>
        <v>4.1086507462435567E-3</v>
      </c>
      <c r="L476">
        <v>6.4555100000000003</v>
      </c>
      <c r="M476" s="91">
        <f t="shared" si="27"/>
        <v>3.3166188197852118E-3</v>
      </c>
    </row>
    <row r="477" spans="1:14" x14ac:dyDescent="0.25">
      <c r="A477" s="88">
        <v>43270</v>
      </c>
      <c r="B477" s="41">
        <f t="shared" si="20"/>
        <v>2</v>
      </c>
      <c r="C477">
        <v>6.4234999999999998</v>
      </c>
      <c r="D477" s="91">
        <f t="shared" si="24"/>
        <v>-1.1047060038502641E-3</v>
      </c>
      <c r="H477">
        <v>6.4607200000000002</v>
      </c>
      <c r="I477" s="91">
        <f t="shared" si="25"/>
        <v>2.4922928681487107E-4</v>
      </c>
      <c r="J477">
        <v>6.47865</v>
      </c>
      <c r="K477" s="91">
        <f t="shared" si="26"/>
        <v>4.1080459977224674E-3</v>
      </c>
      <c r="L477">
        <v>6.4782999999999999</v>
      </c>
      <c r="M477" s="91">
        <f t="shared" si="27"/>
        <v>3.524100568399607E-3</v>
      </c>
    </row>
    <row r="478" spans="1:14" x14ac:dyDescent="0.25">
      <c r="A478" s="88">
        <v>43271</v>
      </c>
      <c r="B478" s="41">
        <f t="shared" si="20"/>
        <v>3</v>
      </c>
      <c r="C478">
        <v>6.4585999999999997</v>
      </c>
      <c r="D478" s="91">
        <f t="shared" si="24"/>
        <v>5.4494355519324657E-3</v>
      </c>
      <c r="H478">
        <v>6.4743500000000003</v>
      </c>
      <c r="I478" s="91">
        <f t="shared" si="25"/>
        <v>2.1074497539829784E-3</v>
      </c>
      <c r="J478">
        <v>6.4798400000000003</v>
      </c>
      <c r="K478" s="91">
        <f t="shared" si="26"/>
        <v>1.8366337487561772E-4</v>
      </c>
      <c r="L478">
        <v>6.482755</v>
      </c>
      <c r="M478" s="91">
        <f t="shared" si="27"/>
        <v>6.8744406615734983E-4</v>
      </c>
      <c r="N478" t="s">
        <v>802</v>
      </c>
    </row>
    <row r="479" spans="1:14" x14ac:dyDescent="0.25">
      <c r="A479" s="88">
        <v>43272</v>
      </c>
      <c r="B479" s="41">
        <f t="shared" si="20"/>
        <v>4</v>
      </c>
      <c r="C479">
        <v>6.4705999999999904</v>
      </c>
      <c r="D479" s="91">
        <f t="shared" si="24"/>
        <v>1.8562638749042286E-3</v>
      </c>
      <c r="H479">
        <v>6.5036750000000003</v>
      </c>
      <c r="I479" s="91">
        <f t="shared" si="25"/>
        <v>4.5191853011188237E-3</v>
      </c>
      <c r="J479">
        <v>6.5140000000000002</v>
      </c>
      <c r="K479" s="91">
        <f t="shared" si="26"/>
        <v>5.2578881527198026E-3</v>
      </c>
      <c r="L479">
        <v>6.5013800000000002</v>
      </c>
      <c r="M479" s="91">
        <f t="shared" si="27"/>
        <v>2.8688877271295338E-3</v>
      </c>
    </row>
    <row r="480" spans="1:14" x14ac:dyDescent="0.25">
      <c r="A480" s="88">
        <v>43273</v>
      </c>
      <c r="B480" s="41">
        <f t="shared" si="20"/>
        <v>5</v>
      </c>
      <c r="C480">
        <v>6.4803999999999897</v>
      </c>
      <c r="D480" s="91">
        <f t="shared" si="24"/>
        <v>1.5133969377605838E-3</v>
      </c>
      <c r="H480">
        <v>6.5062749999999996</v>
      </c>
      <c r="I480" s="91">
        <f t="shared" si="25"/>
        <v>3.9969408562110051E-4</v>
      </c>
      <c r="J480">
        <v>6.4995599999999998</v>
      </c>
      <c r="K480" s="91">
        <f t="shared" si="26"/>
        <v>-2.2192245513703648E-3</v>
      </c>
      <c r="L480">
        <v>6.5117000000000003</v>
      </c>
      <c r="M480" s="91">
        <f t="shared" si="27"/>
        <v>1.5860967831603885E-3</v>
      </c>
    </row>
    <row r="481" spans="1:13" x14ac:dyDescent="0.25">
      <c r="A481" s="88">
        <v>43276</v>
      </c>
      <c r="B481" s="41">
        <f t="shared" si="20"/>
        <v>1</v>
      </c>
      <c r="C481">
        <v>6.4892999999999903</v>
      </c>
      <c r="D481" s="91">
        <f t="shared" si="24"/>
        <v>1.372429801302648E-3</v>
      </c>
      <c r="H481">
        <v>6.5506399999999996</v>
      </c>
      <c r="I481" s="91">
        <f t="shared" si="25"/>
        <v>6.7956589645874685E-3</v>
      </c>
      <c r="J481">
        <v>6.5486149999999999</v>
      </c>
      <c r="K481" s="91">
        <f t="shared" si="26"/>
        <v>7.5190946040259487E-3</v>
      </c>
      <c r="L481">
        <v>6.5402500000000003</v>
      </c>
      <c r="M481" s="91">
        <f t="shared" si="27"/>
        <v>4.3748321952243267E-3</v>
      </c>
    </row>
    <row r="482" spans="1:13" x14ac:dyDescent="0.25">
      <c r="A482" s="88">
        <v>43277</v>
      </c>
    </row>
    <row r="483" spans="1:13" x14ac:dyDescent="0.25">
      <c r="A483" s="88">
        <v>43278</v>
      </c>
    </row>
    <row r="484" spans="1:13" x14ac:dyDescent="0.25">
      <c r="A484" s="88">
        <v>43279</v>
      </c>
    </row>
    <row r="485" spans="1:13" x14ac:dyDescent="0.25">
      <c r="A485" s="88">
        <v>43280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0"/>
  <sheetViews>
    <sheetView zoomScale="115" zoomScaleNormal="115" workbookViewId="0">
      <pane xSplit="1" ySplit="2" topLeftCell="B613" activePane="bottomRight" state="frozen"/>
      <selection pane="topRight" activeCell="B1" sqref="B1"/>
      <selection pane="bottomLeft" activeCell="A3" sqref="A3"/>
      <selection pane="bottomRight" activeCell="C616" sqref="C616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15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 x14ac:dyDescent="0.25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 x14ac:dyDescent="0.25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 x14ac:dyDescent="0.25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 x14ac:dyDescent="0.25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 x14ac:dyDescent="0.25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 x14ac:dyDescent="0.25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 x14ac:dyDescent="0.25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 x14ac:dyDescent="0.25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 x14ac:dyDescent="0.25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I605" s="91">
        <f t="shared" si="590"/>
        <v>1.9006244909041126E-3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 x14ac:dyDescent="0.25">
      <c r="A606" s="88">
        <v>43259</v>
      </c>
      <c r="B606">
        <v>14.38</v>
      </c>
      <c r="C606" s="91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91">
        <f t="shared" ref="G606" si="980">+B606/D606-1</f>
        <v>-9.4559672317953147E-3</v>
      </c>
      <c r="H606" s="91">
        <f>(+B606/(D606*(1-VLOOKUP(A606,FX!A:K,9,0)))-1)</f>
        <v>-7.2473054131548809E-3</v>
      </c>
      <c r="I606" s="91">
        <f t="shared" si="590"/>
        <v>-7.9337702656087083E-3</v>
      </c>
      <c r="J606">
        <v>12554.01</v>
      </c>
      <c r="K606">
        <v>12371.03</v>
      </c>
      <c r="L606" s="91">
        <f t="shared" ref="L606" si="981">+K606/J606-1</f>
        <v>-1.4575422514399694E-2</v>
      </c>
      <c r="M606" s="90">
        <f t="shared" ref="M606" si="982">WEEKDAY(A606,2)</f>
        <v>5</v>
      </c>
      <c r="N606" s="50" t="s">
        <v>801</v>
      </c>
    </row>
    <row r="607" spans="1:14" x14ac:dyDescent="0.25">
      <c r="A607" s="88">
        <v>43262</v>
      </c>
      <c r="B607">
        <v>14.56</v>
      </c>
      <c r="C607" s="91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91">
        <f t="shared" ref="G607" si="985">+B607/D607-1</f>
        <v>-5.2879327953991861E-4</v>
      </c>
      <c r="H607" s="91">
        <f>(+B607/(D607*(1-VLOOKUP(A607,FX!A:K,9,0)))-1)</f>
        <v>3.2029045045067761E-6</v>
      </c>
      <c r="I607" s="91">
        <f t="shared" si="590"/>
        <v>-1.37174211248281E-3</v>
      </c>
      <c r="J607">
        <v>12371.03</v>
      </c>
      <c r="K607">
        <v>12433.08</v>
      </c>
      <c r="L607" s="91">
        <f t="shared" ref="L607" si="986">+K607/J607-1</f>
        <v>5.0157505074355235E-3</v>
      </c>
      <c r="M607" s="90">
        <f t="shared" ref="M607" si="987">WEEKDAY(A607,2)</f>
        <v>1</v>
      </c>
    </row>
    <row r="608" spans="1:14" x14ac:dyDescent="0.25">
      <c r="A608" s="88">
        <v>43263</v>
      </c>
      <c r="B608">
        <v>14.72</v>
      </c>
      <c r="C608" s="91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91">
        <f t="shared" ref="G608" si="990">+B608/D608-1</f>
        <v>-3.1468282098462419E-3</v>
      </c>
      <c r="H608" s="91">
        <f>(+B608/(D608*(1-VLOOKUP(A608,FX!A:K,9,0)))-1)</f>
        <v>-3.4908793606731603E-3</v>
      </c>
      <c r="I608" s="91">
        <f t="shared" si="590"/>
        <v>-2.8451429345617285E-3</v>
      </c>
      <c r="J608">
        <v>12433.08</v>
      </c>
      <c r="K608">
        <v>12592.09</v>
      </c>
      <c r="L608" s="91">
        <f t="shared" ref="L608" si="991">+K608/J608-1</f>
        <v>1.2789268628529804E-2</v>
      </c>
      <c r="M608" s="90">
        <f t="shared" ref="M608" si="992">WEEKDAY(A608,2)</f>
        <v>2</v>
      </c>
    </row>
    <row r="609" spans="1:13" x14ac:dyDescent="0.25">
      <c r="A609" s="88">
        <v>43264</v>
      </c>
      <c r="B609">
        <v>14.58</v>
      </c>
      <c r="C609" s="91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91">
        <f t="shared" ref="G609" si="995">+B609/D609-1</f>
        <v>-6.196648994564069E-3</v>
      </c>
      <c r="H609" s="91">
        <f>(+B609/(D609*(1-VLOOKUP(A609,FX!A:K,9,0)))-1)</f>
        <v>-6.1461806241421835E-3</v>
      </c>
      <c r="I609" s="91">
        <f t="shared" si="590"/>
        <v>-7.4205187555314023E-3</v>
      </c>
      <c r="J609">
        <v>12592.09</v>
      </c>
      <c r="K609">
        <v>12514.39</v>
      </c>
      <c r="L609" s="91">
        <f t="shared" ref="L609" si="996">+K609/J609-1</f>
        <v>-6.1705403948034698E-3</v>
      </c>
      <c r="M609" s="90">
        <f t="shared" ref="M609" si="997">WEEKDAY(A609,2)</f>
        <v>3</v>
      </c>
    </row>
    <row r="610" spans="1:13" x14ac:dyDescent="0.25">
      <c r="A610" s="88">
        <v>43265</v>
      </c>
      <c r="B610">
        <v>14.64</v>
      </c>
      <c r="C610" s="91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F610">
        <v>14.638</v>
      </c>
      <c r="G610" s="91">
        <f t="shared" ref="G610" si="1000">+B610/D610-1</f>
        <v>-9.944583158396636E-4</v>
      </c>
      <c r="H610" s="91">
        <f>(+B610/(D610*(1-VLOOKUP(A610,FX!A:K,9,0)))-1)</f>
        <v>-2.4738596583205874E-3</v>
      </c>
      <c r="I610" s="91">
        <f t="shared" si="590"/>
        <v>1.3663068725233707E-4</v>
      </c>
      <c r="J610">
        <v>12514.39</v>
      </c>
      <c r="K610">
        <v>12485.06</v>
      </c>
      <c r="L610" s="91">
        <f t="shared" ref="L610" si="1001">+K610/J610-1</f>
        <v>-2.3437019303378381E-3</v>
      </c>
      <c r="M610" s="90">
        <f t="shared" ref="M610" si="1002">WEEKDAY(A610,2)</f>
        <v>4</v>
      </c>
    </row>
    <row r="611" spans="1:13" x14ac:dyDescent="0.25">
      <c r="A611" s="88">
        <v>43266</v>
      </c>
      <c r="B611">
        <v>14.54</v>
      </c>
      <c r="C611" s="91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(D611-O611)*(1-VLOOKUP(A611,FX!A:K,9,0))</f>
        <v>14.573739467138722</v>
      </c>
      <c r="F611">
        <v>14.593</v>
      </c>
      <c r="G611" s="91">
        <f t="shared" ref="G611" si="1005">+B611/D611-1</f>
        <v>-6.5142707744951789E-3</v>
      </c>
      <c r="H611" s="91">
        <f>(+B611/(D611*(1-VLOOKUP(A611,FX!A:K,9,0)))-1)</f>
        <v>-2.3150864755610012E-3</v>
      </c>
      <c r="I611" s="91">
        <f t="shared" si="590"/>
        <v>-3.631878297814084E-3</v>
      </c>
      <c r="J611">
        <v>12485.06</v>
      </c>
      <c r="K611">
        <v>12482.79</v>
      </c>
      <c r="L611" s="91">
        <f t="shared" ref="L611" si="1006">+K611/J611-1</f>
        <v>-1.8181730804645024E-4</v>
      </c>
      <c r="M611" s="90">
        <f t="shared" ref="M611" si="1007">WEEKDAY(A611,2)</f>
        <v>5</v>
      </c>
    </row>
    <row r="612" spans="1:13" x14ac:dyDescent="0.25">
      <c r="A612" s="88">
        <v>43270</v>
      </c>
      <c r="B612">
        <v>13.94</v>
      </c>
      <c r="C612" s="91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(D612-O612)*(1-VLOOKUP(A612,FX!A:K,9,0))</f>
        <v>14.214308495119862</v>
      </c>
      <c r="F612">
        <v>14.093999999999999</v>
      </c>
      <c r="G612" s="91">
        <f t="shared" ref="G612" si="1010">+B612/D612-1</f>
        <v>-1.9542473801904103E-2</v>
      </c>
      <c r="H612" s="91">
        <f>(+B612/(D612*(1-VLOOKUP(A612,FX!A:K,9,0)))-1)</f>
        <v>-1.9298054155363231E-2</v>
      </c>
      <c r="I612" s="91">
        <f t="shared" si="590"/>
        <v>-1.0926635447708222E-2</v>
      </c>
      <c r="J612">
        <v>12482.79</v>
      </c>
      <c r="K612">
        <v>12161.89</v>
      </c>
      <c r="L612" s="91">
        <f t="shared" ref="L612" si="1011">+K612/J612-1</f>
        <v>-2.5707393939976675E-2</v>
      </c>
      <c r="M612" s="90">
        <f t="shared" ref="M612" si="1012">WEEKDAY(A612,2)</f>
        <v>2</v>
      </c>
    </row>
    <row r="613" spans="1:13" x14ac:dyDescent="0.25">
      <c r="A613" s="88">
        <v>43271</v>
      </c>
      <c r="B613">
        <v>14.16</v>
      </c>
      <c r="C613" s="91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(D613-O613)*(1-VLOOKUP(A613,FX!A:K,9,0))</f>
        <v>14.103523494430929</v>
      </c>
      <c r="F613">
        <v>14.166</v>
      </c>
      <c r="G613" s="91">
        <f t="shared" ref="G613" si="1015">+B613/D613-1</f>
        <v>1.8885363691696355E-3</v>
      </c>
      <c r="H613" s="91">
        <f>(+B613/(D613*(1-VLOOKUP(A613,FX!A:K,9,0)))-1)</f>
        <v>4.0044252481568066E-3</v>
      </c>
      <c r="I613" s="91">
        <f t="shared" si="590"/>
        <v>-4.2354934349853046E-4</v>
      </c>
      <c r="J613">
        <v>12161.89</v>
      </c>
      <c r="K613">
        <v>12195.81</v>
      </c>
      <c r="L613" s="91">
        <f t="shared" ref="L613" si="1016">+K613/J613-1</f>
        <v>2.7890401902994633E-3</v>
      </c>
      <c r="M613" s="90">
        <f t="shared" ref="M613" si="1017">WEEKDAY(A613,2)</f>
        <v>3</v>
      </c>
    </row>
    <row r="614" spans="1:13" x14ac:dyDescent="0.25">
      <c r="A614" s="88">
        <v>43272</v>
      </c>
      <c r="B614">
        <v>13.94</v>
      </c>
      <c r="C614" s="91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(D614-O614)*(1-VLOOKUP(A614,FX!A:K,9,0))</f>
        <v>13.994757779643615</v>
      </c>
      <c r="F614">
        <v>14</v>
      </c>
      <c r="G614" s="91">
        <f t="shared" ref="G614" si="1020">+B614/D614-1</f>
        <v>-8.4142380022107499E-3</v>
      </c>
      <c r="H614" s="91">
        <f>(+B614/(D614*(1-VLOOKUP(A614,FX!A:K,9,0)))-1)</f>
        <v>-3.9127350759342594E-3</v>
      </c>
      <c r="I614" s="91">
        <f t="shared" si="590"/>
        <v>-4.2857142857143371E-3</v>
      </c>
      <c r="J614">
        <v>12195.81</v>
      </c>
      <c r="K614">
        <v>12103.08</v>
      </c>
      <c r="L614" s="91">
        <f t="shared" ref="L614" si="1021">+K614/J614-1</f>
        <v>-7.6034310144221795E-3</v>
      </c>
      <c r="M614" s="90">
        <f t="shared" ref="M614" si="1022">WEEKDAY(A614,2)</f>
        <v>4</v>
      </c>
    </row>
    <row r="615" spans="1:13" x14ac:dyDescent="0.25">
      <c r="A615" s="88">
        <v>43273</v>
      </c>
      <c r="B615">
        <v>13.94</v>
      </c>
      <c r="C615" s="91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(D615-O615)*(1-VLOOKUP(A615,FX!A:K,9,0))</f>
        <v>13.993710521992513</v>
      </c>
      <c r="F615">
        <v>13.986000000000001</v>
      </c>
      <c r="G615" s="91">
        <f t="shared" ref="G615" si="1025">+B615/D615-1</f>
        <v>-4.236350141222589E-3</v>
      </c>
      <c r="H615" s="91">
        <f>(+B615/(D615*(1-VLOOKUP(A615,FX!A:K,9,0)))-1)</f>
        <v>-3.838190157506971E-3</v>
      </c>
      <c r="I615" s="91">
        <f t="shared" si="590"/>
        <v>-3.2890032890033893E-3</v>
      </c>
      <c r="J615">
        <v>12103.08</v>
      </c>
      <c r="K615">
        <v>12102.48</v>
      </c>
      <c r="L615" s="91">
        <f t="shared" ref="L615" si="1026">+K615/J615-1</f>
        <v>-4.9574157982901212E-5</v>
      </c>
      <c r="M615" s="90">
        <f t="shared" ref="M615" si="1027">WEEKDAY(A615,2)</f>
        <v>5</v>
      </c>
    </row>
    <row r="616" spans="1:13" x14ac:dyDescent="0.25">
      <c r="A616" s="88">
        <v>43276</v>
      </c>
      <c r="B616">
        <v>13.62</v>
      </c>
      <c r="C616" s="91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(D616-O616)*(1-VLOOKUP(A616,FX!A:K,9,0))</f>
        <v>13.641061766279153</v>
      </c>
      <c r="G616" s="91">
        <f t="shared" ref="G616" si="1030">+B616/D616-1</f>
        <v>-8.3291640580135384E-3</v>
      </c>
      <c r="H616" s="91">
        <f>(+B616/(D616*(1-VLOOKUP(A616,FX!A:K,9,0)))-1)</f>
        <v>-1.5439975743837264E-3</v>
      </c>
      <c r="J616">
        <v>12102.48</v>
      </c>
      <c r="K616">
        <v>11884.76</v>
      </c>
      <c r="L616" s="91">
        <f t="shared" ref="L616" si="1031">+K616/J616-1</f>
        <v>-1.7989701284364834E-2</v>
      </c>
      <c r="M616" s="90">
        <f t="shared" ref="M616" si="1032">WEEKDAY(A616,2)</f>
        <v>1</v>
      </c>
    </row>
    <row r="617" spans="1:13" x14ac:dyDescent="0.25">
      <c r="A617" s="88">
        <v>43277</v>
      </c>
    </row>
    <row r="618" spans="1:13" x14ac:dyDescent="0.25">
      <c r="A618" s="88">
        <v>43278</v>
      </c>
    </row>
    <row r="619" spans="1:13" x14ac:dyDescent="0.25">
      <c r="A619" s="88">
        <v>43279</v>
      </c>
    </row>
    <row r="620" spans="1:13" x14ac:dyDescent="0.25">
      <c r="A620" s="88">
        <v>43280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19"/>
  <sheetViews>
    <sheetView zoomScale="115" zoomScaleNormal="115" workbookViewId="0">
      <pane xSplit="1" ySplit="2" topLeftCell="E598" activePane="bottomRight" state="frozen"/>
      <selection pane="topRight" activeCell="B1" sqref="B1"/>
      <selection pane="bottomLeft" activeCell="A3" sqref="A3"/>
      <selection pane="bottomRight" activeCell="L615" sqref="L61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15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 x14ac:dyDescent="0.25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 x14ac:dyDescent="0.25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 x14ac:dyDescent="0.25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 x14ac:dyDescent="0.25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 x14ac:dyDescent="0.25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 x14ac:dyDescent="0.25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 x14ac:dyDescent="0.25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 x14ac:dyDescent="0.25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 x14ac:dyDescent="0.25">
      <c r="A605" s="88">
        <v>43259</v>
      </c>
      <c r="B605">
        <v>14.76</v>
      </c>
      <c r="C605" s="91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91">
        <f t="shared" ref="G605" si="1189">+B605/D605-1</f>
        <v>-8.3672450516996122E-3</v>
      </c>
      <c r="H605" s="91">
        <f>(+B605/(D605*(1-VLOOKUP(A605,FX!A:K,9,0)))-1)</f>
        <v>-6.1561556588871635E-3</v>
      </c>
      <c r="I605" s="91">
        <f t="shared" si="1049"/>
        <v>-6.5222219978595675E-3</v>
      </c>
      <c r="J605">
        <v>12554.01</v>
      </c>
      <c r="K605">
        <v>12371.03</v>
      </c>
      <c r="L605" s="91">
        <f t="shared" ref="L605" si="1190">+K605/J605-1</f>
        <v>-1.4575422514399694E-2</v>
      </c>
      <c r="M605" s="90">
        <f t="shared" ref="M605" si="1191">WEEKDAY(A605,2)</f>
        <v>5</v>
      </c>
    </row>
    <row r="606" spans="1:13" x14ac:dyDescent="0.25">
      <c r="A606" s="88">
        <v>43262</v>
      </c>
      <c r="B606">
        <v>14.94</v>
      </c>
      <c r="C606" s="91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91">
        <f t="shared" ref="G606" si="1194">+B606/D606-1</f>
        <v>5.7472746370001992E-4</v>
      </c>
      <c r="H606" s="91">
        <f>(+B606/(D606*(1-VLOOKUP(A606,FX!A:K,9,0)))-1)</f>
        <v>1.1073110271710984E-3</v>
      </c>
      <c r="I606" s="91">
        <f t="shared" si="1049"/>
        <v>1.3387060067815426E-5</v>
      </c>
      <c r="J606">
        <v>12371.03</v>
      </c>
      <c r="K606">
        <v>12433.08</v>
      </c>
      <c r="L606" s="91">
        <f t="shared" ref="L606" si="1195">+K606/J606-1</f>
        <v>5.0157505074355235E-3</v>
      </c>
      <c r="M606" s="90">
        <f t="shared" ref="M606" si="1196">WEEKDAY(A606,2)</f>
        <v>1</v>
      </c>
    </row>
    <row r="607" spans="1:13" x14ac:dyDescent="0.25">
      <c r="A607" s="88">
        <v>43263</v>
      </c>
      <c r="B607">
        <v>15.14</v>
      </c>
      <c r="C607" s="91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91">
        <f t="shared" ref="G607" si="1199">+B607/D607-1</f>
        <v>6.0346067855188146E-4</v>
      </c>
      <c r="H607" s="91">
        <f>(+B607/(D607*(1-VLOOKUP(A607,FX!A:K,9,0)))-1)</f>
        <v>2.5811516337470586E-4</v>
      </c>
      <c r="I607" s="91">
        <f t="shared" si="1049"/>
        <v>8.1307799599406039E-4</v>
      </c>
      <c r="J607">
        <v>12433.08</v>
      </c>
      <c r="K607">
        <v>12592.09</v>
      </c>
      <c r="L607" s="91">
        <f t="shared" ref="L607" si="1200">+K607/J607-1</f>
        <v>1.2789268628529804E-2</v>
      </c>
      <c r="M607" s="90">
        <f t="shared" ref="M607" si="1201">WEEKDAY(A607,2)</f>
        <v>2</v>
      </c>
    </row>
    <row r="608" spans="1:13" x14ac:dyDescent="0.25">
      <c r="A608" s="88">
        <v>43264</v>
      </c>
      <c r="B608">
        <v>14.96</v>
      </c>
      <c r="C608" s="91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91">
        <f t="shared" ref="G608" si="1204">+B608/D608-1</f>
        <v>-4.9456010204773637E-3</v>
      </c>
      <c r="H608" s="91">
        <f>(+B608/(D608*(1-VLOOKUP(A608,FX!A:K,9,0)))-1)</f>
        <v>-4.8950691180171813E-3</v>
      </c>
      <c r="I608" s="91">
        <f t="shared" si="1049"/>
        <v>-4.8758422967678516E-3</v>
      </c>
      <c r="J608">
        <v>12592.09</v>
      </c>
      <c r="K608">
        <v>12514.39</v>
      </c>
      <c r="L608" s="91">
        <f t="shared" ref="L608" si="1205">+K608/J608-1</f>
        <v>-6.1705403948034698E-3</v>
      </c>
      <c r="M608" s="90">
        <f t="shared" ref="M608" si="1206">WEEKDAY(A608,2)</f>
        <v>3</v>
      </c>
    </row>
    <row r="609" spans="1:13" x14ac:dyDescent="0.25">
      <c r="A609" s="88">
        <v>43265</v>
      </c>
      <c r="B609">
        <v>15.02</v>
      </c>
      <c r="C609" s="91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91">
        <f t="shared" ref="G609" si="1209">+B609/D609-1</f>
        <v>1.4624267960074988E-3</v>
      </c>
      <c r="H609" s="91">
        <f>(+B609/(D609*(1-VLOOKUP(A609,FX!A:K,9,0)))-1)</f>
        <v>-2.0612883780968261E-5</v>
      </c>
      <c r="I609" s="91">
        <f t="shared" si="1049"/>
        <v>-5.3233963268572992E-4</v>
      </c>
      <c r="J609">
        <v>12514.39</v>
      </c>
      <c r="K609">
        <v>12485.06</v>
      </c>
      <c r="L609" s="91">
        <f t="shared" ref="L609" si="1210">+K609/J609-1</f>
        <v>-2.3437019303378381E-3</v>
      </c>
      <c r="M609" s="90">
        <f t="shared" ref="M609" si="1211">WEEKDAY(A609,2)</f>
        <v>4</v>
      </c>
    </row>
    <row r="610" spans="1:13" x14ac:dyDescent="0.25">
      <c r="A610" s="88">
        <v>43266</v>
      </c>
      <c r="B610">
        <v>14.92</v>
      </c>
      <c r="C610" s="91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D610*(1-VLOOKUP(A610,FX!A:K,9,0))</f>
        <v>14.962027374788955</v>
      </c>
      <c r="F610">
        <v>14.96</v>
      </c>
      <c r="G610" s="91">
        <f t="shared" ref="G610" si="1214">+B610/D610-1</f>
        <v>-7.0060415528250264E-3</v>
      </c>
      <c r="H610" s="91">
        <f>(+B610/(D610*(1-VLOOKUP(A610,FX!A:K,9,0)))-1)</f>
        <v>-2.8089358304324019E-3</v>
      </c>
      <c r="I610" s="91">
        <f t="shared" si="1049"/>
        <v>-2.673796791443861E-3</v>
      </c>
      <c r="J610">
        <v>12485.06</v>
      </c>
      <c r="K610">
        <v>12482.79</v>
      </c>
      <c r="L610" s="91">
        <f t="shared" ref="L610" si="1215">+K610/J610-1</f>
        <v>-1.8181730804645024E-4</v>
      </c>
      <c r="M610" s="90">
        <f t="shared" ref="M610" si="1216">WEEKDAY(A610,2)</f>
        <v>5</v>
      </c>
    </row>
    <row r="611" spans="1:13" x14ac:dyDescent="0.25">
      <c r="A611" s="88">
        <v>43270</v>
      </c>
      <c r="B611">
        <v>14.3</v>
      </c>
      <c r="C611" s="91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D611*(1-VLOOKUP(A611,FX!A:K,9,0))</f>
        <v>14.571784765777643</v>
      </c>
      <c r="F611">
        <v>14.492900000000001</v>
      </c>
      <c r="G611" s="91">
        <f t="shared" ref="G611" si="1219">+B611/D611-1</f>
        <v>-1.8896020563367255E-2</v>
      </c>
      <c r="H611" s="91">
        <f>(+B611/(D611*(1-VLOOKUP(A611,FX!A:K,9,0)))-1)</f>
        <v>-1.8651439761582123E-2</v>
      </c>
      <c r="I611" s="91">
        <f t="shared" si="1049"/>
        <v>-1.3309965569347715E-2</v>
      </c>
      <c r="J611">
        <v>12482.79</v>
      </c>
      <c r="K611">
        <v>12161.89</v>
      </c>
      <c r="L611" s="91">
        <f t="shared" ref="L611" si="1220">+K611/J611-1</f>
        <v>-2.5707393939976675E-2</v>
      </c>
      <c r="M611" s="90">
        <f t="shared" ref="M611" si="1221">WEEKDAY(A611,2)</f>
        <v>2</v>
      </c>
    </row>
    <row r="612" spans="1:13" x14ac:dyDescent="0.25">
      <c r="A612" s="88">
        <v>43271</v>
      </c>
      <c r="B612">
        <v>14.5</v>
      </c>
      <c r="C612" s="91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D612*(1-VLOOKUP(A612,FX!A:K,9,0))</f>
        <v>14.502693036216689</v>
      </c>
      <c r="F612">
        <v>14.5342</v>
      </c>
      <c r="G612" s="91">
        <f t="shared" ref="G612" si="1224">+B612/D612-1</f>
        <v>-2.2927505647680757E-3</v>
      </c>
      <c r="H612" s="91">
        <f>(+B612/(D612*(1-VLOOKUP(A612,FX!A:K,9,0)))-1)</f>
        <v>-1.8569214765584707E-4</v>
      </c>
      <c r="I612" s="91">
        <f t="shared" si="1049"/>
        <v>-2.3530706884451469E-3</v>
      </c>
      <c r="J612">
        <v>12161.89</v>
      </c>
      <c r="K612">
        <v>12195.81</v>
      </c>
      <c r="L612" s="91">
        <f t="shared" ref="L612" si="1225">+K612/J612-1</f>
        <v>2.7890401902994633E-3</v>
      </c>
      <c r="M612" s="90">
        <f t="shared" ref="M612" si="1226">WEEKDAY(A612,2)</f>
        <v>3</v>
      </c>
    </row>
    <row r="613" spans="1:13" x14ac:dyDescent="0.25">
      <c r="A613" s="88">
        <v>43272</v>
      </c>
      <c r="B613">
        <v>14.32</v>
      </c>
      <c r="C613" s="91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D613*(1-VLOOKUP(A613,FX!A:K,9,0))</f>
        <v>14.358506884151931</v>
      </c>
      <c r="F613">
        <v>14.33</v>
      </c>
      <c r="G613" s="91">
        <f t="shared" ref="G613" si="1229">+B613/D613-1</f>
        <v>-7.1888824163104381E-3</v>
      </c>
      <c r="H613" s="91">
        <f>(+B613/(D613*(1-VLOOKUP(A613,FX!A:K,9,0)))-1)</f>
        <v>-2.6818167419923045E-3</v>
      </c>
      <c r="I613" s="91">
        <f t="shared" si="1049"/>
        <v>-6.9783670621070826E-4</v>
      </c>
      <c r="J613">
        <v>12195.81</v>
      </c>
      <c r="K613">
        <v>12103.08</v>
      </c>
      <c r="L613" s="91">
        <f t="shared" ref="L613" si="1230">+K613/J613-1</f>
        <v>-7.6034310144221795E-3</v>
      </c>
      <c r="M613" s="90">
        <f t="shared" ref="M613" si="1231">WEEKDAY(A613,2)</f>
        <v>4</v>
      </c>
    </row>
    <row r="614" spans="1:13" x14ac:dyDescent="0.25">
      <c r="A614" s="88">
        <v>43273</v>
      </c>
      <c r="B614">
        <v>14.3</v>
      </c>
      <c r="C614" s="91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D614*(1-VLOOKUP(A614,FX!A:K,9,0))</f>
        <v>14.323562270010907</v>
      </c>
      <c r="F614">
        <v>14.366</v>
      </c>
      <c r="G614" s="91">
        <f t="shared" ref="G614" si="1234">+B614/D614-1</f>
        <v>-2.0440372920769168E-3</v>
      </c>
      <c r="H614" s="91">
        <f>(+B614/(D614*(1-VLOOKUP(A614,FX!A:K,9,0)))-1)</f>
        <v>-1.6450007035078151E-3</v>
      </c>
      <c r="I614" s="91">
        <f t="shared" si="1049"/>
        <v>-4.5941807044409533E-3</v>
      </c>
      <c r="J614">
        <v>12103.08</v>
      </c>
      <c r="K614">
        <v>12102.48</v>
      </c>
      <c r="L614" s="91">
        <f t="shared" ref="L614" si="1235">+K614/J614-1</f>
        <v>-4.9574157982901212E-5</v>
      </c>
      <c r="M614" s="90">
        <f t="shared" ref="M614" si="1236">WEEKDAY(A614,2)</f>
        <v>5</v>
      </c>
    </row>
    <row r="615" spans="1:13" x14ac:dyDescent="0.25">
      <c r="A615" s="88">
        <v>43276</v>
      </c>
      <c r="B615">
        <v>13.96</v>
      </c>
      <c r="C615" s="91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D615*(1-VLOOKUP(A615,FX!A:K,9,0))</f>
        <v>14.011689785096976</v>
      </c>
      <c r="F615">
        <v>14.016299999999999</v>
      </c>
      <c r="G615" s="91">
        <f t="shared" ref="G615" si="1239">+B615/D615-1</f>
        <v>-1.0459636666984795E-2</v>
      </c>
      <c r="H615" s="91">
        <f>(+B615/(D615*(1-VLOOKUP(A615,FX!A:K,9,0)))-1)</f>
        <v>-3.6890472091348769E-3</v>
      </c>
      <c r="I615" s="91">
        <f t="shared" si="1049"/>
        <v>-4.0167519245448702E-3</v>
      </c>
      <c r="J615">
        <v>12102.48</v>
      </c>
      <c r="K615">
        <v>11884.76</v>
      </c>
      <c r="L615" s="91">
        <f t="shared" ref="L615" si="1240">+K615/J615-1</f>
        <v>-1.7989701284364834E-2</v>
      </c>
      <c r="M615" s="90">
        <f t="shared" ref="M615" si="1241">WEEKDAY(A615,2)</f>
        <v>1</v>
      </c>
    </row>
    <row r="616" spans="1:13" x14ac:dyDescent="0.25">
      <c r="A616" s="88">
        <v>43277</v>
      </c>
    </row>
    <row r="617" spans="1:13" x14ac:dyDescent="0.25">
      <c r="A617" s="88">
        <v>43278</v>
      </c>
    </row>
    <row r="618" spans="1:13" x14ac:dyDescent="0.25">
      <c r="A618" s="88">
        <v>43279</v>
      </c>
    </row>
    <row r="619" spans="1:13" x14ac:dyDescent="0.25">
      <c r="A619" s="88">
        <v>43280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0"/>
  <sheetViews>
    <sheetView zoomScale="115" zoomScaleNormal="115" workbookViewId="0">
      <pane xSplit="1" ySplit="2" topLeftCell="B598" activePane="bottomRight" state="frozen"/>
      <selection pane="topRight" activeCell="B1" sqref="B1"/>
      <selection pane="bottomLeft" activeCell="A3" sqref="A3"/>
      <selection pane="bottomRight" activeCell="A616" sqref="A616:A62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16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 x14ac:dyDescent="0.25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 x14ac:dyDescent="0.25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 x14ac:dyDescent="0.25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 x14ac:dyDescent="0.25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 x14ac:dyDescent="0.25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 x14ac:dyDescent="0.25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 x14ac:dyDescent="0.25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 x14ac:dyDescent="0.25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 x14ac:dyDescent="0.25">
      <c r="A606" s="88">
        <v>43259</v>
      </c>
      <c r="B606">
        <v>7.63</v>
      </c>
      <c r="C606" s="91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91">
        <f t="shared" si="1388"/>
        <v>6.330783434449927E-3</v>
      </c>
      <c r="J606">
        <v>1730.38</v>
      </c>
      <c r="K606">
        <v>1711.52</v>
      </c>
      <c r="L606" s="91">
        <f t="shared" ref="L606" si="1529">+K606/J606-1</f>
        <v>-1.0899340029357774E-2</v>
      </c>
      <c r="M606" s="90">
        <f t="shared" ref="M606" si="1530">WEEKDAY(A606,2)</f>
        <v>5</v>
      </c>
    </row>
    <row r="607" spans="1:13" x14ac:dyDescent="0.25">
      <c r="A607" s="88">
        <v>43262</v>
      </c>
      <c r="B607">
        <v>7.56</v>
      </c>
      <c r="C607" s="91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91">
        <f t="shared" si="1388"/>
        <v>9.8851188885920038E-3</v>
      </c>
      <c r="J607">
        <v>1711.52</v>
      </c>
      <c r="K607">
        <v>1688.62</v>
      </c>
      <c r="L607" s="91">
        <f t="shared" ref="L607" si="1534">+K607/J607-1</f>
        <v>-1.3379919603627277E-2</v>
      </c>
      <c r="M607" s="90">
        <f t="shared" ref="M607" si="1535">WEEKDAY(A607,2)</f>
        <v>1</v>
      </c>
    </row>
    <row r="608" spans="1:13" x14ac:dyDescent="0.25">
      <c r="A608" s="88">
        <v>43263</v>
      </c>
      <c r="B608">
        <v>7.65</v>
      </c>
      <c r="C608" s="91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91">
        <f t="shared" si="1388"/>
        <v>7.6396206533193567E-3</v>
      </c>
      <c r="J608">
        <v>1688.62</v>
      </c>
      <c r="K608">
        <v>1712.77</v>
      </c>
      <c r="L608" s="91">
        <f t="shared" ref="L608" si="1539">+K608/J608-1</f>
        <v>1.4301619073562977E-2</v>
      </c>
      <c r="M608" s="90">
        <f t="shared" ref="M608" si="1540">WEEKDAY(A608,2)</f>
        <v>2</v>
      </c>
    </row>
    <row r="609" spans="1:13" x14ac:dyDescent="0.25">
      <c r="A609" s="88">
        <v>43264</v>
      </c>
      <c r="B609">
        <v>7.53</v>
      </c>
      <c r="C609" s="91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91">
        <f t="shared" si="1388"/>
        <v>7.4926411560074513E-3</v>
      </c>
      <c r="J609">
        <v>1712.77</v>
      </c>
      <c r="K609">
        <v>1685.89</v>
      </c>
      <c r="L609" s="91">
        <f t="shared" ref="L609" si="1544">+K609/J609-1</f>
        <v>-1.5693876002031759E-2</v>
      </c>
      <c r="M609" s="90">
        <f t="shared" ref="M609" si="1545">WEEKDAY(A609,2)</f>
        <v>3</v>
      </c>
    </row>
    <row r="610" spans="1:13" x14ac:dyDescent="0.25">
      <c r="A610" s="88">
        <v>43265</v>
      </c>
      <c r="B610">
        <v>7.5</v>
      </c>
      <c r="C610" s="91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91">
        <f t="shared" si="1388"/>
        <v>8.8781275221951894E-3</v>
      </c>
      <c r="J610">
        <v>1685.89</v>
      </c>
      <c r="K610">
        <v>1673.32</v>
      </c>
      <c r="L610" s="91">
        <f t="shared" ref="L610" si="1549">+K610/J610-1</f>
        <v>-7.4560024675395242E-3</v>
      </c>
      <c r="M610" s="90">
        <f t="shared" ref="M610" si="1550">WEEKDAY(A610,2)</f>
        <v>4</v>
      </c>
    </row>
    <row r="611" spans="1:13" x14ac:dyDescent="0.25">
      <c r="A611" s="88">
        <v>43266</v>
      </c>
      <c r="B611">
        <v>7.36</v>
      </c>
      <c r="C611" s="91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D611*(1-VLOOKUP(A611,FX!A:K,9,0))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(+B611/(D611*(1-VLOOKUP(A611,FX!A:K,9,0)))-1)</f>
        <v>1.3404468548254389E-2</v>
      </c>
      <c r="I611" s="91">
        <f t="shared" si="1388"/>
        <v>1.377410468319562E-2</v>
      </c>
      <c r="J611">
        <v>1673.32</v>
      </c>
      <c r="K611">
        <v>1641.66</v>
      </c>
      <c r="L611" s="91">
        <f t="shared" ref="L611" si="1554">+K611/J611-1</f>
        <v>-1.8920469485812497E-2</v>
      </c>
      <c r="M611" s="90">
        <f t="shared" ref="M611" si="1555">WEEKDAY(A611,2)</f>
        <v>5</v>
      </c>
    </row>
    <row r="612" spans="1:13" x14ac:dyDescent="0.25">
      <c r="A612" s="88">
        <v>43270</v>
      </c>
      <c r="B612">
        <v>7.16</v>
      </c>
      <c r="C612" s="91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D612*(1-VLOOKUP(A612,FX!A:K,9,0))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(+B612/(D612*(1-VLOOKUP(A612,FX!A:K,9,0)))-1)</f>
        <v>4.6731873430419402E-2</v>
      </c>
      <c r="I612" s="91">
        <f t="shared" si="1388"/>
        <v>5.4491899852724623E-2</v>
      </c>
      <c r="J612">
        <v>1641.66</v>
      </c>
      <c r="K612">
        <v>1547.15</v>
      </c>
      <c r="L612" s="91">
        <f t="shared" ref="L612" si="1559">+K612/J612-1</f>
        <v>-5.7569776933104277E-2</v>
      </c>
      <c r="M612" s="90">
        <f t="shared" ref="M612" si="1560">WEEKDAY(A612,2)</f>
        <v>2</v>
      </c>
    </row>
    <row r="613" spans="1:13" x14ac:dyDescent="0.25">
      <c r="A613" s="88">
        <v>43271</v>
      </c>
      <c r="B613">
        <v>6.97</v>
      </c>
      <c r="C613" s="91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D613*(1-VLOOKUP(A613,FX!A:K,9,0))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(+B613/(D613*(1-VLOOKUP(A613,FX!A:K,9,0)))-1)</f>
        <v>1.7731492482129019E-2</v>
      </c>
      <c r="I613" s="91">
        <f t="shared" si="1388"/>
        <v>1.5886896953796859E-2</v>
      </c>
      <c r="J613">
        <v>1547.15</v>
      </c>
      <c r="K613">
        <v>1563.79</v>
      </c>
      <c r="L613" s="91">
        <f t="shared" ref="L613" si="1564">+K613/J613-1</f>
        <v>1.0755259671007877E-2</v>
      </c>
      <c r="M613" s="90">
        <f t="shared" ref="M613" si="1565">WEEKDAY(A613,2)</f>
        <v>3</v>
      </c>
    </row>
    <row r="614" spans="1:13" x14ac:dyDescent="0.25">
      <c r="A614" s="88">
        <v>43272</v>
      </c>
      <c r="B614">
        <v>6.65</v>
      </c>
      <c r="C614" s="91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D614*(1-VLOOKUP(A614,FX!A:K,9,0))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(+B614/(D614*(1-VLOOKUP(A614,FX!A:K,9,0)))-1)</f>
        <v>5.9062734527337568E-4</v>
      </c>
      <c r="I614" s="91">
        <f t="shared" si="1388"/>
        <v>2.5629428614504235E-3</v>
      </c>
      <c r="J614">
        <v>1563.79</v>
      </c>
      <c r="K614">
        <v>1521.68</v>
      </c>
      <c r="L614" s="91">
        <f t="shared" ref="L614" si="1569">+K614/J614-1</f>
        <v>-2.6928168104412897E-2</v>
      </c>
      <c r="M614" s="90">
        <f t="shared" ref="M614" si="1570">WEEKDAY(A614,2)</f>
        <v>4</v>
      </c>
    </row>
    <row r="615" spans="1:13" x14ac:dyDescent="0.25">
      <c r="A615" s="88">
        <v>43273</v>
      </c>
      <c r="B615">
        <v>6.78</v>
      </c>
      <c r="C615" s="91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D615*(1-VLOOKUP(A615,FX!A:K,9,0))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(+B615/(D615*(1-VLOOKUP(A615,FX!A:K,9,0)))-1)</f>
        <v>4.1075339130831612E-3</v>
      </c>
      <c r="I615" s="91">
        <f t="shared" si="1388"/>
        <v>1.9210876311510638E-3</v>
      </c>
      <c r="J615">
        <v>1521.68</v>
      </c>
      <c r="K615">
        <v>1549.66</v>
      </c>
      <c r="L615" s="91">
        <f t="shared" ref="L615" si="1574">+K615/J615-1</f>
        <v>1.8387571631354849E-2</v>
      </c>
      <c r="M615" s="90">
        <f t="shared" ref="M615" si="1575">WEEKDAY(A615,2)</f>
        <v>5</v>
      </c>
    </row>
    <row r="616" spans="1:13" x14ac:dyDescent="0.25">
      <c r="A616" s="88">
        <v>43276</v>
      </c>
      <c r="B616">
        <v>6.66</v>
      </c>
      <c r="C616" s="91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D616*(1-VLOOKUP(A616,FX!A:K,9,0))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(+B616/(D616*(1-VLOOKUP(A616,FX!A:K,9,0)))-1)</f>
        <v>-1.9290171607945217E-3</v>
      </c>
      <c r="I616" s="91">
        <f t="shared" si="1388"/>
        <v>-2.2471910112359383E-3</v>
      </c>
      <c r="J616">
        <v>1549.66</v>
      </c>
      <c r="K616">
        <v>1538.56</v>
      </c>
      <c r="L616" s="91">
        <f t="shared" ref="L616" si="1579">+K616/J616-1</f>
        <v>-7.1628615309164978E-3</v>
      </c>
      <c r="M616" s="90">
        <f t="shared" ref="M616" si="1580">WEEKDAY(A616,2)</f>
        <v>1</v>
      </c>
    </row>
    <row r="617" spans="1:13" x14ac:dyDescent="0.25">
      <c r="A617" s="88">
        <v>43277</v>
      </c>
    </row>
    <row r="618" spans="1:13" x14ac:dyDescent="0.25">
      <c r="A618" s="88">
        <v>43278</v>
      </c>
    </row>
    <row r="619" spans="1:13" x14ac:dyDescent="0.25">
      <c r="A619" s="88">
        <v>43279</v>
      </c>
    </row>
    <row r="620" spans="1:13" x14ac:dyDescent="0.25">
      <c r="A620" s="88">
        <v>43280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0"/>
  <sheetViews>
    <sheetView zoomScale="115" zoomScaleNormal="115" workbookViewId="0">
      <pane xSplit="1" ySplit="2" topLeftCell="B598" activePane="bottomRight" state="frozen"/>
      <selection pane="topRight" activeCell="B1" sqref="B1"/>
      <selection pane="bottomLeft" activeCell="A3" sqref="A3"/>
      <selection pane="bottomRight" activeCell="A616" sqref="A616:A620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16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 x14ac:dyDescent="0.25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 x14ac:dyDescent="0.25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 x14ac:dyDescent="0.25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 x14ac:dyDescent="0.25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 x14ac:dyDescent="0.25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 x14ac:dyDescent="0.25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 x14ac:dyDescent="0.25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 x14ac:dyDescent="0.25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 x14ac:dyDescent="0.25">
      <c r="A606" s="88">
        <v>43259</v>
      </c>
      <c r="B606">
        <v>47</v>
      </c>
      <c r="C606" s="91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91">
        <f t="shared" ref="G606" si="1760">+B606/D606-1</f>
        <v>-5.1780142285778874E-3</v>
      </c>
      <c r="H606" s="42">
        <f t="shared" ref="H606" si="1761">(+B606/(E606)-1)</f>
        <v>-2.9598136603740111E-3</v>
      </c>
      <c r="I606" s="91">
        <f t="shared" si="1593"/>
        <v>-3.6039855840577228E-3</v>
      </c>
      <c r="J606">
        <v>3831.01</v>
      </c>
      <c r="K606">
        <v>3779.62</v>
      </c>
      <c r="L606" s="91">
        <f t="shared" ref="L606" si="1762">+K606/J606-1</f>
        <v>-1.3414217138561502E-2</v>
      </c>
      <c r="M606" s="90">
        <f t="shared" ref="M606" si="1763">WEEKDAY(A606,2)</f>
        <v>5</v>
      </c>
    </row>
    <row r="607" spans="1:13" x14ac:dyDescent="0.25">
      <c r="A607" s="88">
        <v>43262</v>
      </c>
      <c r="B607">
        <v>47.2</v>
      </c>
      <c r="C607" s="91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91">
        <f t="shared" ref="G607" si="1766">+B607/D607-1</f>
        <v>5.4069828535729947E-4</v>
      </c>
      <c r="H607" s="42">
        <f t="shared" ref="H607" si="1767">(+B607/(E607)-1)</f>
        <v>1.073263735857477E-3</v>
      </c>
      <c r="I607" s="91">
        <f t="shared" si="1593"/>
        <v>1.8678892851078377E-3</v>
      </c>
      <c r="J607">
        <v>3779.62</v>
      </c>
      <c r="K607">
        <v>3779.98</v>
      </c>
      <c r="L607" s="91">
        <f t="shared" ref="L607" si="1768">+K607/J607-1</f>
        <v>9.5247670400810946E-5</v>
      </c>
      <c r="M607" s="90">
        <f t="shared" ref="M607" si="1769">WEEKDAY(A607,2)</f>
        <v>1</v>
      </c>
    </row>
    <row r="608" spans="1:13" x14ac:dyDescent="0.25">
      <c r="A608" s="88">
        <v>43263</v>
      </c>
      <c r="B608">
        <v>47.75</v>
      </c>
      <c r="C608" s="91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91">
        <f t="shared" ref="G608" si="1772">+B608/D608-1</f>
        <v>1.3641670733892663E-3</v>
      </c>
      <c r="H608" s="42">
        <f t="shared" ref="H608" si="1773">(+B608/(E608)-1)</f>
        <v>1.0185590101077224E-3</v>
      </c>
      <c r="I608" s="91">
        <f t="shared" si="1593"/>
        <v>1.279120971293235E-3</v>
      </c>
      <c r="J608">
        <v>3779.98</v>
      </c>
      <c r="K608">
        <v>3825.95</v>
      </c>
      <c r="L608" s="91">
        <f t="shared" ref="L608" si="1774">+K608/J608-1</f>
        <v>1.2161440007619095E-2</v>
      </c>
      <c r="M608" s="90">
        <f t="shared" ref="M608" si="1775">WEEKDAY(A608,2)</f>
        <v>2</v>
      </c>
    </row>
    <row r="609" spans="1:13" x14ac:dyDescent="0.25">
      <c r="A609" s="88">
        <v>43264</v>
      </c>
      <c r="B609">
        <v>47.25</v>
      </c>
      <c r="C609" s="91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91">
        <f t="shared" ref="G609" si="1778">+B609/D609-1</f>
        <v>6.3096361003012191E-4</v>
      </c>
      <c r="H609" s="42">
        <f t="shared" ref="H609" si="1779">(+B609/(E609)-1)</f>
        <v>6.8177870747976321E-4</v>
      </c>
      <c r="I609" s="91">
        <f t="shared" si="1593"/>
        <v>-5.4996192571288294E-4</v>
      </c>
      <c r="J609">
        <v>3825.95</v>
      </c>
      <c r="K609">
        <v>3788.34</v>
      </c>
      <c r="L609" s="91">
        <f t="shared" ref="L609" si="1780">+K609/J609-1</f>
        <v>-9.8302382414824363E-3</v>
      </c>
      <c r="M609" s="90">
        <f t="shared" ref="M609" si="1781">WEEKDAY(A609,2)</f>
        <v>3</v>
      </c>
    </row>
    <row r="610" spans="1:13" x14ac:dyDescent="0.25">
      <c r="A610" s="88">
        <v>43265</v>
      </c>
      <c r="B610">
        <v>47.2</v>
      </c>
      <c r="C610" s="91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91">
        <f t="shared" ref="G610" si="1784">+B610/D610-1</f>
        <v>2.3533172052712104E-3</v>
      </c>
      <c r="H610" s="42">
        <f t="shared" ref="H610" si="1785">(+B610/(E610)-1)</f>
        <v>8.6895822902999242E-4</v>
      </c>
      <c r="I610" s="91">
        <f t="shared" si="1593"/>
        <v>7.6329403782549043E-4</v>
      </c>
      <c r="J610">
        <v>3788.34</v>
      </c>
      <c r="K610">
        <v>3773.37</v>
      </c>
      <c r="L610" s="91">
        <f t="shared" ref="L610" si="1786">+K610/J610-1</f>
        <v>-3.9515988533236346E-3</v>
      </c>
      <c r="M610" s="90">
        <f t="shared" ref="M610" si="1787">WEEKDAY(A610,2)</f>
        <v>4</v>
      </c>
    </row>
    <row r="611" spans="1:13" x14ac:dyDescent="0.25">
      <c r="A611" s="88">
        <v>43266</v>
      </c>
      <c r="B611">
        <v>46.75</v>
      </c>
      <c r="C611" s="91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D611*(1-VLOOKUP(A611,FX!A:K,9,0))</f>
        <v>46.717305623784426</v>
      </c>
      <c r="F611">
        <v>46.822000000000003</v>
      </c>
      <c r="G611" s="91">
        <f t="shared" ref="G611" si="1790">+B611/D611-1</f>
        <v>-3.5120395132874904E-3</v>
      </c>
      <c r="H611" s="42">
        <f t="shared" ref="H611" si="1791">(+B611/(E611)-1)</f>
        <v>6.9983437141818428E-4</v>
      </c>
      <c r="I611" s="91">
        <f t="shared" si="1593"/>
        <v>-1.5377386698560702E-3</v>
      </c>
      <c r="J611">
        <v>3773.37</v>
      </c>
      <c r="K611">
        <v>3753.43</v>
      </c>
      <c r="L611" s="91">
        <f t="shared" ref="L611" si="1792">+K611/J611-1</f>
        <v>-5.2844009466339603E-3</v>
      </c>
      <c r="M611" s="90">
        <f t="shared" ref="M611" si="1793">WEEKDAY(A611,2)</f>
        <v>5</v>
      </c>
    </row>
    <row r="612" spans="1:13" x14ac:dyDescent="0.25">
      <c r="A612" s="88">
        <v>43270</v>
      </c>
      <c r="B612">
        <v>44.55</v>
      </c>
      <c r="C612" s="91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D612*(1-VLOOKUP(A612,FX!A:K,9,0))</f>
        <v>45.160246572543315</v>
      </c>
      <c r="F612">
        <v>44.881</v>
      </c>
      <c r="G612" s="91">
        <f t="shared" ref="G612" si="1796">+B612/D612-1</f>
        <v>-1.3758776455589539E-2</v>
      </c>
      <c r="H612" s="42">
        <f t="shared" ref="H612" si="1797">(+B612/(E612)-1)</f>
        <v>-1.3512914982938495E-2</v>
      </c>
      <c r="I612" s="91">
        <f t="shared" si="1593"/>
        <v>-7.3750584880016845E-3</v>
      </c>
      <c r="J612">
        <v>3753.43</v>
      </c>
      <c r="K612">
        <v>3621.12</v>
      </c>
      <c r="L612" s="91">
        <f t="shared" ref="L612" si="1798">+K612/J612-1</f>
        <v>-3.5250424278593151E-2</v>
      </c>
      <c r="M612" s="90">
        <f t="shared" ref="M612" si="1799">WEEKDAY(A612,2)</f>
        <v>2</v>
      </c>
    </row>
    <row r="613" spans="1:13" x14ac:dyDescent="0.25">
      <c r="A613" s="88">
        <v>43271</v>
      </c>
      <c r="B613">
        <v>45.1</v>
      </c>
      <c r="C613" s="91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D613*(1-VLOOKUP(A613,FX!A:K,9,0))</f>
        <v>44.963526902819019</v>
      </c>
      <c r="F613">
        <v>44.89</v>
      </c>
      <c r="G613" s="91">
        <f t="shared" ref="G613" si="1802">+B613/D613-1</f>
        <v>9.2134928307308073E-4</v>
      </c>
      <c r="H613" s="42">
        <f t="shared" ref="H613" si="1803">(+B613/(E613)-1)</f>
        <v>3.0351955591905178E-3</v>
      </c>
      <c r="I613" s="91">
        <f t="shared" si="1593"/>
        <v>4.6781020271775553E-3</v>
      </c>
      <c r="J613">
        <v>3621.12</v>
      </c>
      <c r="K613">
        <v>3635.44</v>
      </c>
      <c r="L613" s="91">
        <f t="shared" ref="L613" si="1804">+K613/J613-1</f>
        <v>3.9545775892542157E-3</v>
      </c>
      <c r="M613" s="90">
        <f t="shared" ref="M613" si="1805">WEEKDAY(A613,2)</f>
        <v>3</v>
      </c>
    </row>
    <row r="614" spans="1:13" x14ac:dyDescent="0.25">
      <c r="A614" s="88">
        <v>43272</v>
      </c>
      <c r="B614">
        <v>44.1</v>
      </c>
      <c r="C614" s="91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D614*(1-VLOOKUP(A614,FX!A:K,9,0))</f>
        <v>44.165088965347252</v>
      </c>
      <c r="F614">
        <v>44.170999999999999</v>
      </c>
      <c r="G614" s="91">
        <f t="shared" ref="G614" si="1808">+B614/D614-1</f>
        <v>-5.9862901517990785E-3</v>
      </c>
      <c r="H614" s="42">
        <f t="shared" ref="H614" si="1809">(+B614/(E614)-1)</f>
        <v>-1.4737650681134751E-3</v>
      </c>
      <c r="I614" s="91">
        <f t="shared" si="1593"/>
        <v>-1.607389463675224E-3</v>
      </c>
      <c r="J614">
        <v>3635.44</v>
      </c>
      <c r="K614">
        <v>3592.97</v>
      </c>
      <c r="L614" s="91">
        <f t="shared" ref="L614" si="1810">+K614/J614-1</f>
        <v>-1.1682217283189966E-2</v>
      </c>
      <c r="M614" s="90">
        <f t="shared" ref="M614" si="1811">WEEKDAY(A614,2)</f>
        <v>4</v>
      </c>
    </row>
    <row r="615" spans="1:13" x14ac:dyDescent="0.25">
      <c r="A615" s="88">
        <v>43273</v>
      </c>
      <c r="B615">
        <v>44.1</v>
      </c>
      <c r="C615" s="91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D615*(1-VLOOKUP(A615,FX!A:K,9,0))</f>
        <v>44.349105942064682</v>
      </c>
      <c r="F615">
        <v>44.35</v>
      </c>
      <c r="G615" s="91">
        <f t="shared" ref="G615" si="1814">+B615/D615-1</f>
        <v>-6.0143817011558687E-3</v>
      </c>
      <c r="H615" s="42">
        <f t="shared" ref="H615" si="1815">(+B615/(E615)-1)</f>
        <v>-5.6169326703022771E-3</v>
      </c>
      <c r="I615" s="91">
        <f t="shared" si="1593"/>
        <v>-5.636978579481422E-3</v>
      </c>
      <c r="J615">
        <v>3592.97</v>
      </c>
      <c r="K615">
        <v>3608.9</v>
      </c>
      <c r="L615" s="91">
        <f t="shared" ref="L615" si="1816">+K615/J615-1</f>
        <v>4.4336579487165295E-3</v>
      </c>
      <c r="M615" s="90">
        <f t="shared" ref="M615" si="1817">WEEKDAY(A615,2)</f>
        <v>5</v>
      </c>
    </row>
    <row r="616" spans="1:13" x14ac:dyDescent="0.25">
      <c r="A616" s="88">
        <v>43276</v>
      </c>
      <c r="B616">
        <v>43.35</v>
      </c>
      <c r="C616" s="91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D616*(1-VLOOKUP(A616,FX!A:K,9,0))</f>
        <v>43.457619751926934</v>
      </c>
      <c r="F616">
        <v>43.488999999999997</v>
      </c>
      <c r="G616" s="91">
        <f t="shared" ref="G616" si="1820">+B616/D616-1</f>
        <v>-9.2552599598823004E-3</v>
      </c>
      <c r="H616" s="42">
        <f t="shared" ref="H616" si="1821">(+B616/(E616)-1)</f>
        <v>-2.4764299688125879E-3</v>
      </c>
      <c r="I616" s="91">
        <f t="shared" si="1593"/>
        <v>-3.1962105359975013E-3</v>
      </c>
      <c r="J616">
        <v>3608.9</v>
      </c>
      <c r="K616">
        <v>3560.48</v>
      </c>
      <c r="L616" s="91">
        <f t="shared" ref="L616" si="1822">+K616/J616-1</f>
        <v>-1.341683061320631E-2</v>
      </c>
      <c r="M616" s="90">
        <f t="shared" ref="M616" si="1823">WEEKDAY(A616,2)</f>
        <v>1</v>
      </c>
    </row>
    <row r="617" spans="1:13" x14ac:dyDescent="0.25">
      <c r="A617" s="88">
        <v>43277</v>
      </c>
    </row>
    <row r="618" spans="1:13" x14ac:dyDescent="0.25">
      <c r="A618" s="88">
        <v>43278</v>
      </c>
    </row>
    <row r="619" spans="1:13" x14ac:dyDescent="0.25">
      <c r="A619" s="88">
        <v>43279</v>
      </c>
    </row>
    <row r="620" spans="1:13" x14ac:dyDescent="0.25">
      <c r="A620" s="88">
        <v>43280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28"/>
  <sheetViews>
    <sheetView zoomScale="115" zoomScaleNormal="115" workbookViewId="0">
      <pane xSplit="1" ySplit="2" topLeftCell="B611" activePane="bottomRight" state="frozen"/>
      <selection pane="topRight" activeCell="B1" sqref="B1"/>
      <selection pane="bottomLeft" activeCell="A3" sqref="A3"/>
      <selection pane="bottomRight" activeCell="D625" sqref="D625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23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 x14ac:dyDescent="0.25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 x14ac:dyDescent="0.25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 x14ac:dyDescent="0.25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 x14ac:dyDescent="0.25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 x14ac:dyDescent="0.25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 x14ac:dyDescent="0.25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 x14ac:dyDescent="0.25">
      <c r="A611" s="88">
        <v>43257</v>
      </c>
      <c r="B611">
        <v>48.77</v>
      </c>
      <c r="C611" s="91">
        <f t="shared" ref="C611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 x14ac:dyDescent="0.25">
      <c r="A612" s="88">
        <v>43258</v>
      </c>
      <c r="B612">
        <v>48.47</v>
      </c>
      <c r="C612" s="91">
        <f t="shared" ref="C612" si="1322">B612/B611-1</f>
        <v>-6.1513225343449163E-3</v>
      </c>
      <c r="D612" s="38">
        <f t="shared" ref="D612" si="1323">+(F611-O612)*(1+L612)</f>
        <v>48.845777044596986</v>
      </c>
      <c r="E612" s="90"/>
      <c r="F612">
        <v>48.92</v>
      </c>
      <c r="G612" s="42">
        <f t="shared" ref="G612" si="1324">+B612/D612-1</f>
        <v>-7.6931326991460658E-3</v>
      </c>
      <c r="H612" s="90"/>
      <c r="I612" s="91">
        <f t="shared" si="1191"/>
        <v>-9.198691741619025E-3</v>
      </c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 x14ac:dyDescent="0.25">
      <c r="A613" s="88">
        <v>43259</v>
      </c>
      <c r="B613">
        <v>48.21</v>
      </c>
      <c r="C613" s="91">
        <f t="shared" ref="C613" si="1327">B613/B612-1</f>
        <v>-5.3641427687228793E-3</v>
      </c>
      <c r="D613" s="38">
        <f t="shared" ref="D613" si="1328">+(F612-O613)*(1+L613)</f>
        <v>47.968630210209142</v>
      </c>
      <c r="E613" s="90"/>
      <c r="F613">
        <v>47.98</v>
      </c>
      <c r="G613" s="42">
        <f t="shared" ref="G613" si="1329">+B613/D613-1</f>
        <v>5.0318257730754823E-3</v>
      </c>
      <c r="H613" s="90"/>
      <c r="I613" s="91">
        <f t="shared" si="1191"/>
        <v>4.7936640266779129E-3</v>
      </c>
      <c r="J613">
        <v>21907.23</v>
      </c>
      <c r="K613">
        <v>21481.19</v>
      </c>
      <c r="L613" s="91">
        <f t="shared" ref="L613" si="1330">+K613/J613-1</f>
        <v>-1.9447460952388806E-2</v>
      </c>
      <c r="M613" s="90">
        <f t="shared" ref="M613" si="1331">WEEKDAY(A613,2)</f>
        <v>5</v>
      </c>
    </row>
    <row r="614" spans="1:13" x14ac:dyDescent="0.25">
      <c r="A614" s="88">
        <v>43262</v>
      </c>
      <c r="B614">
        <v>48.02</v>
      </c>
      <c r="C614" s="91">
        <f t="shared" ref="C614" si="1332">B614/B613-1</f>
        <v>-3.9410910599460003E-3</v>
      </c>
      <c r="D614" s="38">
        <f t="shared" ref="D614" si="1333">+(F613-O614)*(1+L614)</f>
        <v>48.060230266572752</v>
      </c>
      <c r="E614" s="90"/>
      <c r="F614">
        <v>48.11</v>
      </c>
      <c r="G614" s="42">
        <f t="shared" ref="G614" si="1334">+B614/D614-1</f>
        <v>-8.3708018770622949E-4</v>
      </c>
      <c r="H614" s="90"/>
      <c r="I614" s="91">
        <f t="shared" si="1191"/>
        <v>-1.8707129494907049E-3</v>
      </c>
      <c r="J614">
        <v>21481.19</v>
      </c>
      <c r="K614">
        <v>21517.11</v>
      </c>
      <c r="L614" s="91">
        <f t="shared" ref="L614" si="1335">+K614/J614-1</f>
        <v>1.6721606205243322E-3</v>
      </c>
      <c r="M614" s="90">
        <f t="shared" ref="M614" si="1336">WEEKDAY(A614,2)</f>
        <v>1</v>
      </c>
    </row>
    <row r="615" spans="1:13" x14ac:dyDescent="0.25">
      <c r="A615" s="88">
        <v>43263</v>
      </c>
      <c r="B615">
        <v>47.96</v>
      </c>
      <c r="C615" s="91">
        <f t="shared" ref="C615" si="1337">B615/B614-1</f>
        <v>-1.2494793835902129E-3</v>
      </c>
      <c r="D615" s="38">
        <f t="shared" ref="D615" si="1338">+(F614-O615)*(1+L615)</f>
        <v>48.273622800645633</v>
      </c>
      <c r="E615" s="90"/>
      <c r="F615">
        <v>48.27</v>
      </c>
      <c r="G615" s="42">
        <f t="shared" ref="G615" si="1339">+B615/D615-1</f>
        <v>-6.4967736509189411E-3</v>
      </c>
      <c r="H615" s="90"/>
      <c r="I615" s="91">
        <f t="shared" si="1191"/>
        <v>-6.4222084110213684E-3</v>
      </c>
      <c r="J615">
        <v>21517.11</v>
      </c>
      <c r="K615">
        <v>21590.29</v>
      </c>
      <c r="L615" s="91">
        <f t="shared" ref="L615" si="1340">+K615/J615-1</f>
        <v>3.4010143555525119E-3</v>
      </c>
      <c r="M615" s="90">
        <f t="shared" ref="M615" si="1341">WEEKDAY(A615,2)</f>
        <v>2</v>
      </c>
    </row>
    <row r="616" spans="1:13" x14ac:dyDescent="0.25">
      <c r="A616" s="88">
        <v>43264</v>
      </c>
      <c r="B616">
        <v>47.22</v>
      </c>
      <c r="C616" s="91">
        <f t="shared" ref="C616" si="1342">B616/B615-1</f>
        <v>-1.542952460383662E-2</v>
      </c>
      <c r="D616" s="38">
        <f t="shared" ref="D616" si="1343">+(F615-O616)*(1+L616)</f>
        <v>47.471554722053291</v>
      </c>
      <c r="E616" s="90"/>
      <c r="F616">
        <v>47.62</v>
      </c>
      <c r="G616" s="42">
        <f t="shared" ref="G616" si="1344">+B616/D616-1</f>
        <v>-5.2990622179144298E-3</v>
      </c>
      <c r="H616" s="90"/>
      <c r="I616" s="91">
        <f t="shared" si="1191"/>
        <v>-8.3998320033599194E-3</v>
      </c>
      <c r="J616">
        <v>21590.29</v>
      </c>
      <c r="K616">
        <v>21233.16</v>
      </c>
      <c r="L616" s="91">
        <f t="shared" ref="L616" si="1345">+K616/J616-1</f>
        <v>-1.6541232192805233E-2</v>
      </c>
      <c r="M616" s="90">
        <f t="shared" ref="M616" si="1346">WEEKDAY(A616,2)</f>
        <v>3</v>
      </c>
    </row>
    <row r="617" spans="1:13" x14ac:dyDescent="0.25">
      <c r="A617" s="88">
        <v>43265</v>
      </c>
      <c r="B617">
        <v>47.07</v>
      </c>
      <c r="C617" s="91">
        <f t="shared" ref="C617" si="1347">B617/B616-1</f>
        <v>-3.1766200762388674E-3</v>
      </c>
      <c r="D617" s="38">
        <f t="shared" ref="D617" si="1348">+(F616-O617)*(1+L617)</f>
        <v>47.167419413784856</v>
      </c>
      <c r="E617" s="90"/>
      <c r="F617">
        <v>47.17</v>
      </c>
      <c r="G617" s="42">
        <f t="shared" ref="G617" si="1349">+B617/D617-1</f>
        <v>-2.0653963052382762E-3</v>
      </c>
      <c r="H617" s="90"/>
      <c r="I617" s="91">
        <f t="shared" si="1191"/>
        <v>-2.1199915200339481E-3</v>
      </c>
      <c r="J617">
        <v>21233.16</v>
      </c>
      <c r="K617">
        <v>21031.360000000001</v>
      </c>
      <c r="L617" s="91">
        <f t="shared" ref="L617" si="1350">+K617/J617-1</f>
        <v>-9.5040022304734295E-3</v>
      </c>
      <c r="M617" s="90">
        <f t="shared" ref="M617" si="1351">WEEKDAY(A617,2)</f>
        <v>4</v>
      </c>
    </row>
    <row r="618" spans="1:13" x14ac:dyDescent="0.25">
      <c r="A618" s="88">
        <v>43266</v>
      </c>
      <c r="B618">
        <v>46.81</v>
      </c>
      <c r="C618" s="91">
        <f t="shared" ref="C618" si="1352">B618/B617-1</f>
        <v>-5.5236881240704472E-3</v>
      </c>
      <c r="D618" s="38">
        <f t="shared" ref="D618" si="1353">+(F617-O618)*(1+L618)</f>
        <v>46.831196413356054</v>
      </c>
      <c r="E618" s="90"/>
      <c r="F618">
        <v>46.83</v>
      </c>
      <c r="G618" s="42">
        <f t="shared" ref="G618" si="1354">+B618/D618-1</f>
        <v>-4.5261310791555598E-4</v>
      </c>
      <c r="H618" s="90"/>
      <c r="I618" s="91">
        <f t="shared" si="1191"/>
        <v>-4.2707666026042812E-4</v>
      </c>
      <c r="J618">
        <v>21031.360000000001</v>
      </c>
      <c r="K618">
        <v>20880.3</v>
      </c>
      <c r="L618" s="91">
        <f t="shared" ref="L618" si="1355">+K618/J618-1</f>
        <v>-7.182607306422506E-3</v>
      </c>
      <c r="M618" s="90">
        <f t="shared" ref="M618" si="1356">WEEKDAY(A618,2)</f>
        <v>5</v>
      </c>
    </row>
    <row r="619" spans="1:13" x14ac:dyDescent="0.25">
      <c r="A619" s="88">
        <v>43269</v>
      </c>
      <c r="B619">
        <v>46.25</v>
      </c>
      <c r="C619" s="91">
        <f t="shared" ref="C619" si="1357">B619/B618-1</f>
        <v>-1.1963255714590892E-2</v>
      </c>
      <c r="D619" s="38">
        <f t="shared" ref="D619" si="1358">+(F618-O619)*(1+L619)</f>
        <v>46.83</v>
      </c>
      <c r="E619" s="90"/>
      <c r="F619">
        <v>46.83</v>
      </c>
      <c r="G619" s="42">
        <f t="shared" ref="G619" si="1359">+B619/D619-1</f>
        <v>-1.2385223147554969E-2</v>
      </c>
      <c r="H619" s="90"/>
      <c r="I619" s="91">
        <f t="shared" si="1191"/>
        <v>-1.2385223147554969E-2</v>
      </c>
      <c r="J619">
        <v>20880.3</v>
      </c>
      <c r="K619">
        <v>20880.3</v>
      </c>
      <c r="L619" s="91">
        <f t="shared" ref="L619" si="1360">+K619/J619-1</f>
        <v>0</v>
      </c>
      <c r="M619" s="90">
        <f t="shared" ref="M619" si="1361">WEEKDAY(A619,2)</f>
        <v>1</v>
      </c>
    </row>
    <row r="620" spans="1:13" x14ac:dyDescent="0.25">
      <c r="A620" s="88">
        <v>43270</v>
      </c>
      <c r="B620">
        <v>44.97</v>
      </c>
      <c r="C620" s="91">
        <f t="shared" ref="C620" si="1362">B620/B619-1</f>
        <v>-2.7675675675675748E-2</v>
      </c>
      <c r="D620" s="38">
        <f t="shared" ref="D620" si="1363">+(F619-O620)*(1+L620)</f>
        <v>45.360707432364478</v>
      </c>
      <c r="E620" s="90"/>
      <c r="F620">
        <v>44.72</v>
      </c>
      <c r="G620" s="42">
        <f t="shared" ref="G620" si="1364">+B620/D620-1</f>
        <v>-8.6133452161664126E-3</v>
      </c>
      <c r="H620" s="90"/>
      <c r="I620" s="91">
        <f t="shared" si="1191"/>
        <v>5.5903398926655523E-3</v>
      </c>
      <c r="J620">
        <v>20880.3</v>
      </c>
      <c r="K620">
        <v>20225.18</v>
      </c>
      <c r="L620" s="91">
        <f t="shared" ref="L620" si="1365">+K620/J620-1</f>
        <v>-3.1375028136568894E-2</v>
      </c>
      <c r="M620" s="90">
        <f t="shared" ref="M620" si="1366">WEEKDAY(A620,2)</f>
        <v>2</v>
      </c>
    </row>
    <row r="621" spans="1:13" x14ac:dyDescent="0.25">
      <c r="A621" s="88">
        <v>43271</v>
      </c>
      <c r="B621">
        <v>44.72</v>
      </c>
      <c r="C621" s="91">
        <f t="shared" ref="C621" si="1367">B621/B620-1</f>
        <v>-5.5592617300422864E-3</v>
      </c>
      <c r="D621" s="38">
        <f t="shared" ref="D621" si="1368">+(F620-O621)*(1+L621)</f>
        <v>44.807316543041885</v>
      </c>
      <c r="E621" s="90"/>
      <c r="F621">
        <v>44.84</v>
      </c>
      <c r="G621" s="42">
        <f t="shared" ref="G621" si="1369">+B621/D621-1</f>
        <v>-1.9487117234081586E-3</v>
      </c>
      <c r="H621" s="90"/>
      <c r="I621" s="91">
        <f t="shared" si="1191"/>
        <v>-2.6761819803747811E-3</v>
      </c>
      <c r="J621">
        <v>20225.18</v>
      </c>
      <c r="K621">
        <v>20264.669999999998</v>
      </c>
      <c r="L621" s="91">
        <f t="shared" ref="L621" si="1370">+K621/J621-1</f>
        <v>1.9525166154268359E-3</v>
      </c>
      <c r="M621" s="90">
        <f t="shared" ref="M621" si="1371">WEEKDAY(A621,2)</f>
        <v>3</v>
      </c>
    </row>
    <row r="622" spans="1:13" x14ac:dyDescent="0.25">
      <c r="A622" s="88">
        <v>43272</v>
      </c>
      <c r="B622">
        <v>43.66</v>
      </c>
      <c r="C622" s="91">
        <f t="shared" ref="C622" si="1372">B622/B621-1</f>
        <v>-2.3703041144901627E-2</v>
      </c>
      <c r="D622" s="38">
        <f t="shared" ref="D622" si="1373">+(F621-O622)*(1+L622)</f>
        <v>44.175874820562093</v>
      </c>
      <c r="E622" s="90"/>
      <c r="F622">
        <v>44.18</v>
      </c>
      <c r="G622" s="42">
        <f t="shared" ref="G622" si="1374">+B622/D622-1</f>
        <v>-1.1677749963244111E-2</v>
      </c>
      <c r="H622" s="90"/>
      <c r="I622" s="91">
        <f t="shared" si="1191"/>
        <v>-1.1770031688546956E-2</v>
      </c>
      <c r="J622">
        <v>20264.669999999998</v>
      </c>
      <c r="K622">
        <v>19964.53</v>
      </c>
      <c r="L622" s="91">
        <f t="shared" ref="L622" si="1375">+K622/J622-1</f>
        <v>-1.4810998649373519E-2</v>
      </c>
      <c r="M622" s="90">
        <f t="shared" ref="M622" si="1376">WEEKDAY(A622,2)</f>
        <v>4</v>
      </c>
    </row>
    <row r="623" spans="1:13" x14ac:dyDescent="0.25">
      <c r="A623" s="88">
        <v>43273</v>
      </c>
      <c r="B623">
        <v>44.2</v>
      </c>
      <c r="C623" s="91">
        <f t="shared" ref="C623:C624" si="1377">B623/B622-1</f>
        <v>1.2368300503893925E-2</v>
      </c>
      <c r="D623" s="38">
        <f t="shared" ref="D623" si="1378">+(F622-O623)*(1+L623)</f>
        <v>44.128084788372178</v>
      </c>
      <c r="E623" s="90"/>
      <c r="F623">
        <v>44.12</v>
      </c>
      <c r="G623" s="42">
        <f t="shared" ref="G623:G624" si="1379">+B623/D623-1</f>
        <v>1.6296925636523074E-3</v>
      </c>
      <c r="H623" s="90"/>
      <c r="I623" s="91">
        <f t="shared" si="1191"/>
        <v>1.8132366273799772E-3</v>
      </c>
      <c r="J623">
        <v>19964.53</v>
      </c>
      <c r="K623">
        <v>19941.07</v>
      </c>
      <c r="L623" s="91">
        <f t="shared" ref="L623" si="1380">+K623/J623-1</f>
        <v>-1.1750840114943539E-3</v>
      </c>
      <c r="M623" s="90">
        <f t="shared" ref="M623" si="1381">WEEKDAY(A623,2)</f>
        <v>5</v>
      </c>
    </row>
    <row r="624" spans="1:13" x14ac:dyDescent="0.25">
      <c r="A624" s="88">
        <v>43276</v>
      </c>
      <c r="B624">
        <v>43.25</v>
      </c>
      <c r="C624" s="91">
        <f t="shared" ref="C624:C625" si="1382">B624/B623-1</f>
        <v>-2.1493212669683293E-2</v>
      </c>
      <c r="D624" s="38">
        <f t="shared" ref="D624" si="1383">+(F623-O624)*(1+L624)</f>
        <v>43.444009012555497</v>
      </c>
      <c r="E624" s="90"/>
      <c r="G624" s="42">
        <f t="shared" ref="G624:G625" si="1384">+B624/D624-1</f>
        <v>-4.4657253546611653E-3</v>
      </c>
      <c r="H624" s="90"/>
      <c r="J624">
        <v>19941.07</v>
      </c>
      <c r="K624">
        <v>19635.54</v>
      </c>
      <c r="L624" s="91">
        <f t="shared" ref="L624" si="1385">+K624/J624-1</f>
        <v>-1.5321645227663216E-2</v>
      </c>
      <c r="M624" s="90">
        <f t="shared" ref="M624" si="1386">WEEKDAY(A624,2)</f>
        <v>1</v>
      </c>
    </row>
    <row r="625" spans="1:7" x14ac:dyDescent="0.25">
      <c r="A625" s="88">
        <v>43277</v>
      </c>
      <c r="B625">
        <v>43.31</v>
      </c>
      <c r="C625" s="91">
        <f t="shared" si="1382"/>
        <v>1.38728323699433E-3</v>
      </c>
      <c r="D625">
        <v>43.444009012555497</v>
      </c>
      <c r="G625" s="42">
        <f t="shared" si="1384"/>
        <v>-3.0846373435924335E-3</v>
      </c>
    </row>
    <row r="626" spans="1:7" x14ac:dyDescent="0.25">
      <c r="A626" s="88">
        <v>43278</v>
      </c>
    </row>
    <row r="627" spans="1:7" x14ac:dyDescent="0.25">
      <c r="A627" s="88">
        <v>43279</v>
      </c>
    </row>
    <row r="628" spans="1:7" x14ac:dyDescent="0.25">
      <c r="A628" s="88">
        <v>43280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28"/>
  <sheetViews>
    <sheetView zoomScale="115" zoomScaleNormal="115" workbookViewId="0">
      <pane xSplit="1" ySplit="2" topLeftCell="B611" activePane="bottomRight" state="frozen"/>
      <selection pane="topRight" activeCell="B1" sqref="B1"/>
      <selection pane="bottomLeft" activeCell="A3" sqref="A3"/>
      <selection pane="bottomRight" activeCell="D625" sqref="D6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23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 x14ac:dyDescent="0.25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 x14ac:dyDescent="0.25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 x14ac:dyDescent="0.25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 x14ac:dyDescent="0.25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 x14ac:dyDescent="0.25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 x14ac:dyDescent="0.25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 x14ac:dyDescent="0.25">
      <c r="A611" s="88">
        <v>43257</v>
      </c>
      <c r="B611">
        <v>33.72</v>
      </c>
      <c r="C611" s="91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 x14ac:dyDescent="0.25">
      <c r="A612" s="88">
        <v>43258</v>
      </c>
      <c r="B612">
        <v>33.350999999999999</v>
      </c>
      <c r="C612" s="91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91">
        <f>(B612/(D612*(1-VLOOKUP(A612,FX!A:M,13,0))))-1</f>
        <v>-7.7820878561052353E-4</v>
      </c>
      <c r="I612" s="91">
        <f t="shared" si="1318"/>
        <v>3.1371534618473973E-3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 x14ac:dyDescent="0.25">
      <c r="A613" s="88">
        <v>43259</v>
      </c>
      <c r="B613">
        <v>33.020000000000003</v>
      </c>
      <c r="C613" s="91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91">
        <f>(B613/(D613*(1-VLOOKUP(A613,FX!A:M,13,0))))-1</f>
        <v>5.7928958960058452E-3</v>
      </c>
      <c r="I613" s="91">
        <f t="shared" si="1318"/>
        <v>3.421722773601088E-3</v>
      </c>
      <c r="J613">
        <v>1730.38</v>
      </c>
      <c r="K613">
        <v>1711.52</v>
      </c>
      <c r="L613" s="91">
        <f t="shared" ref="L613" si="1516">+K613/J613-1</f>
        <v>-1.0899340029357774E-2</v>
      </c>
      <c r="M613" s="90">
        <f t="shared" ref="M613" si="1517">WEEKDAY(A613,2)</f>
        <v>5</v>
      </c>
    </row>
    <row r="614" spans="1:13" x14ac:dyDescent="0.25">
      <c r="A614" s="88">
        <v>43262</v>
      </c>
      <c r="B614">
        <v>32.840000000000003</v>
      </c>
      <c r="C614" s="91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91">
        <f>(B614/(D614*(1-VLOOKUP(A614,FX!A:M,13,0))))-1</f>
        <v>1.1188326563986939E-2</v>
      </c>
      <c r="I614" s="91">
        <f t="shared" si="1318"/>
        <v>4.5547564933576812E-3</v>
      </c>
      <c r="J614">
        <v>1711.52</v>
      </c>
      <c r="K614">
        <v>1688.62</v>
      </c>
      <c r="L614" s="91">
        <f t="shared" ref="L614" si="1521">+K614/J614-1</f>
        <v>-1.3379919603627277E-2</v>
      </c>
      <c r="M614" s="90">
        <f t="shared" ref="M614" si="1522">WEEKDAY(A614,2)</f>
        <v>1</v>
      </c>
    </row>
    <row r="615" spans="1:13" x14ac:dyDescent="0.25">
      <c r="A615" s="88">
        <v>43263</v>
      </c>
      <c r="B615">
        <v>33.14</v>
      </c>
      <c r="C615" s="91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91">
        <f>(B615/(D615*(1-VLOOKUP(A615,FX!A:M,13,0))))-1</f>
        <v>6.1576696941756381E-4</v>
      </c>
      <c r="I615" s="91">
        <f t="shared" si="1318"/>
        <v>1.901617735533101E-3</v>
      </c>
      <c r="J615">
        <v>1688.62</v>
      </c>
      <c r="K615">
        <v>1712.77</v>
      </c>
      <c r="L615" s="91">
        <f t="shared" ref="L615" si="1526">+K615/J615-1</f>
        <v>1.4301619073562977E-2</v>
      </c>
      <c r="M615" s="90">
        <f t="shared" ref="M615" si="1527">WEEKDAY(A615,2)</f>
        <v>2</v>
      </c>
    </row>
    <row r="616" spans="1:13" x14ac:dyDescent="0.25">
      <c r="A616" s="88">
        <v>43264</v>
      </c>
      <c r="B616">
        <v>32.505499999999998</v>
      </c>
      <c r="C616" s="91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91">
        <f>(B616/(D616*(1-VLOOKUP(A616,FX!A:M,13,0))))-1</f>
        <v>-4.4030805745634005E-3</v>
      </c>
      <c r="I616" s="91">
        <f t="shared" si="1318"/>
        <v>8.189932540816347E-4</v>
      </c>
      <c r="J616">
        <v>1712.77</v>
      </c>
      <c r="K616">
        <v>1685.89</v>
      </c>
      <c r="L616" s="91">
        <f t="shared" ref="L616" si="1531">+K616/J616-1</f>
        <v>-1.5693876002031759E-2</v>
      </c>
      <c r="M616" s="90">
        <f t="shared" ref="M616" si="1532">WEEKDAY(A616,2)</f>
        <v>3</v>
      </c>
    </row>
    <row r="617" spans="1:13" x14ac:dyDescent="0.25">
      <c r="A617" s="88">
        <v>43265</v>
      </c>
      <c r="B617">
        <v>32.419800000000002</v>
      </c>
      <c r="C617" s="91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91">
        <f>(B617/(D617*(1-VLOOKUP(A617,FX!A:M,13,0))))-1</f>
        <v>1.0231346501743177E-2</v>
      </c>
      <c r="I617" s="91">
        <f t="shared" si="1318"/>
        <v>2.8396436525612856E-3</v>
      </c>
      <c r="J617">
        <v>1685.89</v>
      </c>
      <c r="K617">
        <v>1673.32</v>
      </c>
      <c r="L617" s="91">
        <f t="shared" ref="L617" si="1536">+K617/J617-1</f>
        <v>-7.4560024675395242E-3</v>
      </c>
      <c r="M617" s="90">
        <f t="shared" ref="M617" si="1537">WEEKDAY(A617,2)</f>
        <v>4</v>
      </c>
    </row>
    <row r="618" spans="1:13" x14ac:dyDescent="0.25">
      <c r="A618" s="88">
        <v>43266</v>
      </c>
      <c r="B618">
        <v>31.62</v>
      </c>
      <c r="C618" s="91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D618*(1-VLOOKUP(A618,FX!A:M,13,0))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91">
        <f>(B618/(D618*(1-VLOOKUP(A618,FX!A:M,13,0))))-1</f>
        <v>-2.5387313613600693E-4</v>
      </c>
      <c r="I618" s="91">
        <f t="shared" si="1318"/>
        <v>-2.8462187983246956E-5</v>
      </c>
      <c r="J618">
        <v>1673.32</v>
      </c>
      <c r="K618">
        <v>1641.66</v>
      </c>
      <c r="L618" s="91">
        <f t="shared" ref="L618" si="1541">+K618/J618-1</f>
        <v>-1.8920469485812497E-2</v>
      </c>
      <c r="M618" s="90">
        <f t="shared" ref="M618" si="1542">WEEKDAY(A618,2)</f>
        <v>5</v>
      </c>
    </row>
    <row r="619" spans="1:13" x14ac:dyDescent="0.25">
      <c r="A619" s="88">
        <v>43269</v>
      </c>
      <c r="B619">
        <v>31.274999999999999</v>
      </c>
      <c r="C619" s="91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D619*(1-VLOOKUP(A619,FX!A:M,13,0))</f>
        <v>31.516025527961453</v>
      </c>
      <c r="F619">
        <v>31.3903</v>
      </c>
      <c r="G619" s="42">
        <f t="shared" ref="G619" si="1545">+B619/D619-1</f>
        <v>-1.0938967581567871E-2</v>
      </c>
      <c r="H619" s="91">
        <f>(B619/(D619*(1-VLOOKUP(A619,FX!A:M,13,0))))-1</f>
        <v>-7.6477133116805707E-3</v>
      </c>
      <c r="I619" s="91">
        <f t="shared" si="1318"/>
        <v>-3.6731092088957418E-3</v>
      </c>
      <c r="J619">
        <v>1641.66</v>
      </c>
      <c r="K619">
        <v>1641.66</v>
      </c>
      <c r="L619" s="91">
        <f t="shared" ref="L619" si="1546">+K619/J619-1</f>
        <v>0</v>
      </c>
      <c r="M619" s="90">
        <f t="shared" ref="M619" si="1547">WEEKDAY(A619,2)</f>
        <v>1</v>
      </c>
    </row>
    <row r="620" spans="1:13" x14ac:dyDescent="0.25">
      <c r="A620" s="88">
        <v>43270</v>
      </c>
      <c r="B620">
        <v>29.79</v>
      </c>
      <c r="C620" s="91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D620*(1-VLOOKUP(A620,FX!A:M,13,0))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91">
        <f>(B620/(D620*(1-VLOOKUP(A620,FX!A:M,13,0))))-1</f>
        <v>1.0552852544997826E-2</v>
      </c>
      <c r="I620" s="91">
        <f t="shared" si="1318"/>
        <v>-2.7182941194248134E-4</v>
      </c>
      <c r="J620">
        <v>1641.66</v>
      </c>
      <c r="K620">
        <v>1547.15</v>
      </c>
      <c r="L620" s="91">
        <f t="shared" ref="L620" si="1551">+K620/J620-1</f>
        <v>-5.7569776933104277E-2</v>
      </c>
      <c r="M620" s="90">
        <f t="shared" ref="M620" si="1552">WEEKDAY(A620,2)</f>
        <v>2</v>
      </c>
    </row>
    <row r="621" spans="1:13" x14ac:dyDescent="0.25">
      <c r="A621" s="88">
        <v>43271</v>
      </c>
      <c r="B621">
        <v>29.981999999999999</v>
      </c>
      <c r="C621" s="91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D621*(1-VLOOKUP(A621,FX!A:M,13,0))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91">
        <f>(B621/(D621*(1-VLOOKUP(A621,FX!A:M,13,0))))-1</f>
        <v>-3.85015337117256E-3</v>
      </c>
      <c r="I621" s="91">
        <f t="shared" si="1318"/>
        <v>-3.0491758579755945E-3</v>
      </c>
      <c r="J621">
        <v>1547.15</v>
      </c>
      <c r="K621">
        <v>1563.79</v>
      </c>
      <c r="L621" s="91">
        <f t="shared" ref="L621" si="1556">+K621/J621-1</f>
        <v>1.0755259671007877E-2</v>
      </c>
      <c r="M621" s="90">
        <f t="shared" ref="M621" si="1557">WEEKDAY(A621,2)</f>
        <v>3</v>
      </c>
    </row>
    <row r="622" spans="1:13" x14ac:dyDescent="0.25">
      <c r="A622" s="88">
        <v>43272</v>
      </c>
      <c r="B622">
        <v>29.15</v>
      </c>
      <c r="C622" s="91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D622*(1-VLOOKUP(A622,FX!A:M,13,0))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91">
        <f>(B622/(D622*(1-VLOOKUP(A622,FX!A:M,13,0))))-1</f>
        <v>-1.0252117517497439E-3</v>
      </c>
      <c r="I622" s="91">
        <f t="shared" si="1318"/>
        <v>2.2899660974988745E-3</v>
      </c>
      <c r="J622">
        <v>1563.79</v>
      </c>
      <c r="K622">
        <v>1521.68</v>
      </c>
      <c r="L622" s="91">
        <f t="shared" ref="L622" si="1561">+K622/J622-1</f>
        <v>-2.6928168104412897E-2</v>
      </c>
      <c r="M622" s="90">
        <f t="shared" ref="M622" si="1562">WEEKDAY(A622,2)</f>
        <v>4</v>
      </c>
    </row>
    <row r="623" spans="1:13" x14ac:dyDescent="0.25">
      <c r="A623" s="88">
        <v>43273</v>
      </c>
      <c r="B623">
        <v>29.731000000000002</v>
      </c>
      <c r="C623" s="91">
        <f t="shared" ref="C623:C624" si="1563">B623/B622-1</f>
        <v>1.9931389365351659E-2</v>
      </c>
      <c r="D623" s="26">
        <f t="shared" ref="D623" si="1564">+F622*(1+L623)</f>
        <v>29.618173100783348</v>
      </c>
      <c r="E623" s="26">
        <f>D623*(1-VLOOKUP(A623,FX!A:M,13,0))</f>
        <v>29.57119581170511</v>
      </c>
      <c r="F623">
        <v>29.6356</v>
      </c>
      <c r="G623" s="42">
        <f t="shared" ref="G623:G624" si="1565">+B623/D623-1</f>
        <v>3.8093807755370523E-3</v>
      </c>
      <c r="H623" s="91">
        <f>(B623/(D623*(1-VLOOKUP(A623,FX!A:M,13,0))))-1</f>
        <v>5.4040489032789463E-3</v>
      </c>
      <c r="I623" s="91">
        <f t="shared" si="1318"/>
        <v>3.2191013510778355E-3</v>
      </c>
      <c r="J623">
        <v>1521.68</v>
      </c>
      <c r="K623">
        <v>1549.66</v>
      </c>
      <c r="L623" s="91">
        <f t="shared" ref="L623" si="1566">+K623/J623-1</f>
        <v>1.8387571631354849E-2</v>
      </c>
      <c r="M623" s="90">
        <f t="shared" ref="M623" si="1567">WEEKDAY(A623,2)</f>
        <v>5</v>
      </c>
    </row>
    <row r="624" spans="1:13" x14ac:dyDescent="0.25">
      <c r="A624" s="88">
        <v>43276</v>
      </c>
      <c r="B624">
        <v>29.2362</v>
      </c>
      <c r="C624" s="91">
        <f t="shared" ref="C624:C625" si="1568">B624/B623-1</f>
        <v>-1.6642561636002862E-2</v>
      </c>
      <c r="D624" s="26">
        <f t="shared" ref="D624" si="1569">+F623*(1+L624)</f>
        <v>29.423324300814372</v>
      </c>
      <c r="E624" s="26">
        <f>D624*(1-VLOOKUP(A624,FX!A:M,13,0))</f>
        <v>29.294602194372644</v>
      </c>
      <c r="G624" s="42">
        <f t="shared" ref="G624:G625" si="1570">+B624/D624-1</f>
        <v>-6.3597266882992054E-3</v>
      </c>
      <c r="H624" s="91">
        <f>(B624/(D624*(1-VLOOKUP(A624,FX!A:M,13,0))))-1</f>
        <v>-1.9936162295408622E-3</v>
      </c>
      <c r="J624">
        <v>1549.66</v>
      </c>
      <c r="K624">
        <v>1538.56</v>
      </c>
      <c r="L624" s="91">
        <f t="shared" ref="L624" si="1571">+K624/J624-1</f>
        <v>-7.1628615309164978E-3</v>
      </c>
      <c r="M624" s="90">
        <f t="shared" ref="M624" si="1572">WEEKDAY(A624,2)</f>
        <v>1</v>
      </c>
    </row>
    <row r="625" spans="1:7" x14ac:dyDescent="0.25">
      <c r="A625" s="88">
        <v>43277</v>
      </c>
      <c r="B625">
        <v>29.23</v>
      </c>
      <c r="C625" s="91">
        <f t="shared" si="1568"/>
        <v>-2.1206586355271284E-4</v>
      </c>
      <c r="D625">
        <v>29.423324300814372</v>
      </c>
      <c r="G625" s="42">
        <f t="shared" si="1570"/>
        <v>-6.5704438709197621E-3</v>
      </c>
    </row>
    <row r="626" spans="1:7" x14ac:dyDescent="0.25">
      <c r="A626" s="88">
        <v>43278</v>
      </c>
    </row>
    <row r="627" spans="1:7" x14ac:dyDescent="0.25">
      <c r="A627" s="88">
        <v>43279</v>
      </c>
    </row>
    <row r="628" spans="1:7" x14ac:dyDescent="0.25">
      <c r="A628" s="88">
        <v>43280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28"/>
  <sheetViews>
    <sheetView zoomScale="115" zoomScaleNormal="115" workbookViewId="0">
      <pane xSplit="1" ySplit="2" topLeftCell="B614" activePane="bottomRight" state="frozen"/>
      <selection pane="topRight" activeCell="B1" sqref="B1"/>
      <selection pane="bottomLeft" activeCell="A3" sqref="A3"/>
      <selection pane="bottomRight" activeCell="C623" sqref="C62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23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 x14ac:dyDescent="0.25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 x14ac:dyDescent="0.25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 x14ac:dyDescent="0.25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 x14ac:dyDescent="0.25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 x14ac:dyDescent="0.25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 x14ac:dyDescent="0.25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 x14ac:dyDescent="0.25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 x14ac:dyDescent="0.25">
      <c r="A611" s="88">
        <v>43257</v>
      </c>
      <c r="B611">
        <v>30.21</v>
      </c>
      <c r="C611" s="91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 x14ac:dyDescent="0.25">
      <c r="A612" s="88">
        <v>43258</v>
      </c>
      <c r="B612">
        <v>29.87</v>
      </c>
      <c r="C612" s="91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91">
        <f t="shared" ref="G612" si="1502">+B612/D612-1</f>
        <v>-2.8118990625533025E-3</v>
      </c>
      <c r="H612" s="91">
        <f>(B612/(D612*(1-VLOOKUP(A612,FX!A:M,13,0))))-1</f>
        <v>-1.7300872274367274E-3</v>
      </c>
      <c r="I612" s="91">
        <f t="shared" si="1267"/>
        <v>-3.1770186749963125E-3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 x14ac:dyDescent="0.25">
      <c r="A613" s="88">
        <v>43259</v>
      </c>
      <c r="B613">
        <v>29.59</v>
      </c>
      <c r="C613" s="91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91">
        <f t="shared" ref="G613" si="1507">+B613/D613-1</f>
        <v>9.05168010283397E-4</v>
      </c>
      <c r="H613" s="91">
        <f>(B613/(D613*(1-VLOOKUP(A613,FX!A:M,13,0))))-1</f>
        <v>2.5671322123987927E-3</v>
      </c>
      <c r="I613" s="91">
        <f t="shared" si="1267"/>
        <v>2.0895209002889104E-3</v>
      </c>
      <c r="J613">
        <v>3831.01</v>
      </c>
      <c r="K613">
        <v>3779.62</v>
      </c>
      <c r="L613" s="91">
        <f t="shared" ref="L613" si="1508">+K613/J613-1</f>
        <v>-1.3414217138561502E-2</v>
      </c>
      <c r="M613" s="90">
        <f t="shared" ref="M613" si="1509">WEEKDAY(A613,2)</f>
        <v>5</v>
      </c>
    </row>
    <row r="614" spans="1:14" x14ac:dyDescent="0.25">
      <c r="A614" s="88">
        <v>43262</v>
      </c>
      <c r="B614">
        <v>29.65</v>
      </c>
      <c r="C614" s="91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91">
        <f t="shared" ref="G614" si="1512">+B614/D614-1</f>
        <v>4.0258387897480485E-3</v>
      </c>
      <c r="H614" s="91">
        <f>(B614/(D614*(1-VLOOKUP(A614,FX!A:M,13,0))))-1</f>
        <v>3.730934305566036E-3</v>
      </c>
      <c r="I614" s="91">
        <f t="shared" si="1267"/>
        <v>4.0160642570279403E-3</v>
      </c>
      <c r="J614">
        <v>3779.62</v>
      </c>
      <c r="K614">
        <v>3779.98</v>
      </c>
      <c r="L614" s="91">
        <f t="shared" ref="L614" si="1513">+K614/J614-1</f>
        <v>9.5247670400810946E-5</v>
      </c>
      <c r="M614" s="90">
        <f t="shared" ref="M614" si="1514">WEEKDAY(A614,2)</f>
        <v>1</v>
      </c>
    </row>
    <row r="615" spans="1:14" x14ac:dyDescent="0.25">
      <c r="A615" s="88">
        <v>43263</v>
      </c>
      <c r="B615">
        <v>29.84</v>
      </c>
      <c r="C615" s="91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91">
        <f t="shared" ref="G615" si="1517">+B615/D615-1</f>
        <v>-1.690981229719557E-3</v>
      </c>
      <c r="H615" s="91">
        <f>(B615/(D615*(1-VLOOKUP(A615,FX!A:M,13,0))))-1</f>
        <v>-5.1452942243490618E-4</v>
      </c>
      <c r="I615" s="91">
        <f t="shared" si="1267"/>
        <v>-8.0364318242698296E-4</v>
      </c>
      <c r="J615">
        <v>3779.98</v>
      </c>
      <c r="K615">
        <v>3825.95</v>
      </c>
      <c r="L615" s="91">
        <f t="shared" ref="L615" si="1518">+K615/J615-1</f>
        <v>1.2161440007619095E-2</v>
      </c>
      <c r="M615" s="90">
        <f t="shared" ref="M615" si="1519">WEEKDAY(A615,2)</f>
        <v>2</v>
      </c>
    </row>
    <row r="616" spans="1:14" x14ac:dyDescent="0.25">
      <c r="A616" s="88">
        <v>43264</v>
      </c>
      <c r="B616">
        <v>29.5</v>
      </c>
      <c r="C616" s="91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91">
        <f t="shared" ref="G616" si="1522">+B616/D616-1</f>
        <v>-2.3817633262590565E-3</v>
      </c>
      <c r="H616" s="91">
        <f>(B616/(D616*(1-VLOOKUP(A616,FX!A:M,13,0))))-1</f>
        <v>-5.1704284261478994E-3</v>
      </c>
      <c r="I616" s="91">
        <f t="shared" si="1267"/>
        <v>-5.5252343757901112E-3</v>
      </c>
      <c r="J616">
        <v>3825.95</v>
      </c>
      <c r="K616">
        <v>3788.34</v>
      </c>
      <c r="L616" s="91">
        <f t="shared" ref="L616" si="1523">+K616/J616-1</f>
        <v>-9.8302382414824363E-3</v>
      </c>
      <c r="M616" s="90">
        <f t="shared" ref="M616" si="1524">WEEKDAY(A616,2)</f>
        <v>3</v>
      </c>
    </row>
    <row r="617" spans="1:14" x14ac:dyDescent="0.25">
      <c r="A617" s="88">
        <v>43265</v>
      </c>
      <c r="B617">
        <v>29.41</v>
      </c>
      <c r="C617" s="91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F617">
        <v>29.419899999999998</v>
      </c>
      <c r="G617" s="91">
        <f t="shared" ref="G617" si="1527">+B617/D617-1</f>
        <v>-4.625906057919571E-3</v>
      </c>
      <c r="H617" s="91">
        <f>(B617/(D617*(1-VLOOKUP(A617,FX!A:M,13,0))))-1</f>
        <v>-1.1990784510595986E-4</v>
      </c>
      <c r="I617" s="91">
        <f t="shared" si="1267"/>
        <v>-3.3650692218523126E-4</v>
      </c>
      <c r="J617">
        <v>3788.34</v>
      </c>
      <c r="K617">
        <v>3773.37</v>
      </c>
      <c r="L617" s="91">
        <f t="shared" ref="L617" si="1528">+K617/J617-1</f>
        <v>-3.9515988533236346E-3</v>
      </c>
      <c r="M617" s="90">
        <f t="shared" ref="M617" si="1529">WEEKDAY(A617,2)</f>
        <v>4</v>
      </c>
    </row>
    <row r="618" spans="1:14" x14ac:dyDescent="0.25">
      <c r="A618" s="88">
        <v>43266</v>
      </c>
      <c r="B618">
        <v>29.06</v>
      </c>
      <c r="C618" s="91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D618*((1-VLOOKUP(A618,FX!A:M,13,0)))</f>
        <v>29.182950873444327</v>
      </c>
      <c r="F618">
        <v>29.222799999999999</v>
      </c>
      <c r="G618" s="91">
        <f t="shared" ref="G618" si="1532">+B618/D618-1</f>
        <v>-6.9857307479167519E-3</v>
      </c>
      <c r="H618" s="91">
        <f>(B618/(D618*(1-VLOOKUP(A618,FX!A:M,13,0))))-1</f>
        <v>-4.213106274876699E-3</v>
      </c>
      <c r="I618" s="91">
        <f t="shared" si="1267"/>
        <v>-5.5709925126955495E-3</v>
      </c>
      <c r="J618">
        <v>3773.37</v>
      </c>
      <c r="K618">
        <v>3753.43</v>
      </c>
      <c r="L618" s="91">
        <f t="shared" ref="L618" si="1533">+K618/J618-1</f>
        <v>-5.2844009466339603E-3</v>
      </c>
      <c r="M618" s="90">
        <f t="shared" ref="M618" si="1534">WEEKDAY(A618,2)</f>
        <v>5</v>
      </c>
    </row>
    <row r="619" spans="1:14" x14ac:dyDescent="0.25">
      <c r="A619" s="88">
        <v>43269</v>
      </c>
      <c r="B619">
        <v>28.72</v>
      </c>
      <c r="C619" s="91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D619*((1-VLOOKUP(A619,FX!A:M,13,0)))</f>
        <v>29.125879111553182</v>
      </c>
      <c r="F619">
        <v>29.125299999999999</v>
      </c>
      <c r="G619" s="91">
        <f t="shared" ref="G619" si="1537">+B619/D619-1</f>
        <v>-1.7205743460585565E-2</v>
      </c>
      <c r="H619" s="91">
        <f>(B619/(D619*(1-VLOOKUP(A619,FX!A:M,13,0))))-1</f>
        <v>-1.3935342861194022E-2</v>
      </c>
      <c r="I619" s="91">
        <f t="shared" si="1267"/>
        <v>-1.3915736490267894E-2</v>
      </c>
      <c r="J619">
        <v>3753.43</v>
      </c>
      <c r="K619">
        <v>3753.43</v>
      </c>
      <c r="L619" s="91">
        <f t="shared" ref="L619" si="1538">+K619/J619-1</f>
        <v>0</v>
      </c>
      <c r="M619" s="90">
        <f t="shared" ref="M619" si="1539">WEEKDAY(A619,2)</f>
        <v>1</v>
      </c>
    </row>
    <row r="620" spans="1:14" x14ac:dyDescent="0.25">
      <c r="A620" s="88">
        <v>43270</v>
      </c>
      <c r="B620">
        <v>27.72</v>
      </c>
      <c r="C620" s="91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D620*((1-VLOOKUP(A620,FX!A:M,13,0)))</f>
        <v>27.999598452163582</v>
      </c>
      <c r="F620">
        <v>27.972300000000001</v>
      </c>
      <c r="G620" s="91">
        <f t="shared" ref="G620" si="1542">+B620/D620-1</f>
        <v>-1.3474711809321138E-2</v>
      </c>
      <c r="H620" s="91">
        <f>(B620/(D620*(1-VLOOKUP(A620,FX!A:M,13,0))))-1</f>
        <v>-9.9858022121734891E-3</v>
      </c>
      <c r="I620" s="91">
        <f t="shared" si="1267"/>
        <v>-9.0196372840274375E-3</v>
      </c>
      <c r="J620">
        <v>3753.43</v>
      </c>
      <c r="K620">
        <v>3621.12</v>
      </c>
      <c r="L620" s="91">
        <f t="shared" ref="L620" si="1543">+K620/J620-1</f>
        <v>-3.5250424278593151E-2</v>
      </c>
      <c r="M620" s="90">
        <f t="shared" ref="M620" si="1544">WEEKDAY(A620,2)</f>
        <v>2</v>
      </c>
    </row>
    <row r="621" spans="1:14" x14ac:dyDescent="0.25">
      <c r="A621" s="88">
        <v>43271</v>
      </c>
      <c r="B621">
        <v>27.88</v>
      </c>
      <c r="C621" s="91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D621*((1-VLOOKUP(A621,FX!A:M,13,0)))</f>
        <v>28.063613194926841</v>
      </c>
      <c r="F621">
        <v>28.080300000000001</v>
      </c>
      <c r="G621" s="91">
        <f t="shared" ref="G621" si="1547">+B621/D621-1</f>
        <v>-7.2256959245706742E-3</v>
      </c>
      <c r="H621" s="91">
        <f>(B621/(D621*(1-VLOOKUP(A621,FX!A:M,13,0))))-1</f>
        <v>-6.5427496328247514E-3</v>
      </c>
      <c r="I621" s="91">
        <f t="shared" si="1267"/>
        <v>-7.1331146747007912E-3</v>
      </c>
      <c r="J621">
        <v>3621.12</v>
      </c>
      <c r="K621">
        <v>3635.44</v>
      </c>
      <c r="L621" s="91">
        <f t="shared" ref="L621" si="1548">+K621/J621-1</f>
        <v>3.9545775892542157E-3</v>
      </c>
      <c r="M621" s="90">
        <f t="shared" ref="M621" si="1549">WEEKDAY(A621,2)</f>
        <v>3</v>
      </c>
    </row>
    <row r="622" spans="1:14" x14ac:dyDescent="0.25">
      <c r="A622" s="88">
        <v>43272</v>
      </c>
      <c r="B622">
        <v>27.34</v>
      </c>
      <c r="C622" s="91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D622*((1-VLOOKUP(A622,FX!A:M,13,0)))</f>
        <v>27.672641716384902</v>
      </c>
      <c r="F622">
        <v>27.67</v>
      </c>
      <c r="G622" s="91">
        <f t="shared" ref="G622" si="1552">+B622/D622-1</f>
        <v>-1.4855000511253214E-2</v>
      </c>
      <c r="H622" s="91">
        <f>(B622/(D622*(1-VLOOKUP(A622,FX!A:M,13,0))))-1</f>
        <v>-1.2020598531724103E-2</v>
      </c>
      <c r="I622" s="91">
        <f t="shared" si="1267"/>
        <v>-1.1926273942898469E-2</v>
      </c>
      <c r="J622">
        <v>3635.44</v>
      </c>
      <c r="K622">
        <v>3592.97</v>
      </c>
      <c r="L622" s="91">
        <f t="shared" ref="L622" si="1553">+K622/J622-1</f>
        <v>-1.1682217283189966E-2</v>
      </c>
      <c r="M622" s="90">
        <f t="shared" ref="M622" si="1554">WEEKDAY(A622,2)</f>
        <v>4</v>
      </c>
    </row>
    <row r="623" spans="1:14" x14ac:dyDescent="0.25">
      <c r="A623" s="88">
        <v>43273</v>
      </c>
      <c r="B623">
        <v>27.63</v>
      </c>
      <c r="C623" s="91">
        <f t="shared" ref="C623:C624" si="1555">B623/B622-1</f>
        <v>1.0607168983174819E-2</v>
      </c>
      <c r="D623" s="26">
        <f t="shared" ref="D623" si="1556">+F622*(1+L623)</f>
        <v>27.792679315440989</v>
      </c>
      <c r="E623" s="26">
        <f>D623*((1-VLOOKUP(A623,FX!A:M,13,0)))</f>
        <v>27.74859743618336</v>
      </c>
      <c r="F623">
        <v>27.773399999999999</v>
      </c>
      <c r="G623" s="91">
        <f t="shared" ref="G623:G624" si="1557">+B623/D623-1</f>
        <v>-5.853315313526064E-3</v>
      </c>
      <c r="H623" s="91">
        <f>(B623/(D623*(1-VLOOKUP(A623,FX!A:M,13,0))))-1</f>
        <v>-4.2739975040581024E-3</v>
      </c>
      <c r="I623" s="91">
        <f t="shared" si="1267"/>
        <v>-5.1632137224826291E-3</v>
      </c>
      <c r="J623">
        <v>3592.97</v>
      </c>
      <c r="K623">
        <v>3608.9</v>
      </c>
      <c r="L623" s="91">
        <f t="shared" ref="L623" si="1558">+K623/J623-1</f>
        <v>4.4336579487165295E-3</v>
      </c>
      <c r="M623" s="90">
        <f t="shared" ref="M623" si="1559">WEEKDAY(A623,2)</f>
        <v>5</v>
      </c>
    </row>
    <row r="624" spans="1:14" x14ac:dyDescent="0.25">
      <c r="A624" s="88">
        <v>43276</v>
      </c>
      <c r="B624">
        <v>26.99</v>
      </c>
      <c r="C624" s="91">
        <f t="shared" ref="C624:C625" si="1560">B624/B623-1</f>
        <v>-2.316322837495477E-2</v>
      </c>
      <c r="D624" s="26">
        <f t="shared" ref="D624" si="1561">+F623*(1+L624)</f>
        <v>27.400768996647173</v>
      </c>
      <c r="E624" s="26">
        <f>D624*((1-VLOOKUP(A624,FX!A:M,13,0)))</f>
        <v>27.280895230266736</v>
      </c>
      <c r="G624" s="91">
        <f t="shared" ref="G624:G625" si="1562">+B624/D624-1</f>
        <v>-1.4991148485556605E-2</v>
      </c>
      <c r="H624" s="91">
        <f>(B624/(D624*(1-VLOOKUP(A624,FX!A:M,13,0))))-1</f>
        <v>-1.0662964972791844E-2</v>
      </c>
      <c r="J624">
        <v>3608.9</v>
      </c>
      <c r="K624">
        <v>3560.48</v>
      </c>
      <c r="L624" s="91">
        <f t="shared" ref="L624" si="1563">+K624/J624-1</f>
        <v>-1.341683061320631E-2</v>
      </c>
      <c r="M624" s="90">
        <f t="shared" ref="M624" si="1564">WEEKDAY(A624,2)</f>
        <v>1</v>
      </c>
    </row>
    <row r="625" spans="1:7" x14ac:dyDescent="0.25">
      <c r="A625" s="88">
        <v>43277</v>
      </c>
      <c r="B625">
        <v>26.98</v>
      </c>
      <c r="C625" s="91">
        <f t="shared" si="1560"/>
        <v>-3.7050759540557809E-4</v>
      </c>
      <c r="D625">
        <v>27.400768996647173</v>
      </c>
      <c r="G625" s="91">
        <f t="shared" si="1562"/>
        <v>-1.5356101746584527E-2</v>
      </c>
    </row>
    <row r="626" spans="1:7" x14ac:dyDescent="0.25">
      <c r="A626" s="88">
        <v>43278</v>
      </c>
    </row>
    <row r="627" spans="1:7" x14ac:dyDescent="0.25">
      <c r="A627" s="88">
        <v>43279</v>
      </c>
    </row>
    <row r="628" spans="1:7" x14ac:dyDescent="0.25">
      <c r="A628" s="88">
        <v>43280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29"/>
  <sheetViews>
    <sheetView zoomScale="115" zoomScaleNormal="115" workbookViewId="0">
      <pane xSplit="1" ySplit="2" topLeftCell="B611" activePane="bottomRight" state="frozen"/>
      <selection pane="topRight" activeCell="B1" sqref="B1"/>
      <selection pane="bottomLeft" activeCell="A3" sqref="A3"/>
      <selection pane="bottomRight" activeCell="B625" sqref="B6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24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 x14ac:dyDescent="0.25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 x14ac:dyDescent="0.25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 x14ac:dyDescent="0.25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 x14ac:dyDescent="0.25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 x14ac:dyDescent="0.25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 x14ac:dyDescent="0.25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 x14ac:dyDescent="0.25">
      <c r="A612" s="88">
        <v>43257</v>
      </c>
      <c r="B612">
        <v>33.1999</v>
      </c>
      <c r="C612" s="91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 x14ac:dyDescent="0.25">
      <c r="A613" s="88">
        <v>43258</v>
      </c>
      <c r="B613">
        <v>32.700000000000003</v>
      </c>
      <c r="C613" s="91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91">
        <f t="shared" ref="G613" si="1509">+B613/D613-1</f>
        <v>2.1295017126401472E-3</v>
      </c>
      <c r="H613" s="91">
        <f>(B613/(D613*(1-VLOOKUP(A613,FX!A:M,13,0))))-1</f>
        <v>3.2166742874562004E-3</v>
      </c>
      <c r="I613" s="91">
        <f t="shared" si="1374"/>
        <v>3.8311353422235683E-3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 x14ac:dyDescent="0.25">
      <c r="A614" s="88">
        <v>43259</v>
      </c>
      <c r="B614">
        <v>32.28</v>
      </c>
      <c r="C614" s="91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91">
        <f t="shared" ref="G614" si="1514">+B614/D614-1</f>
        <v>2.9494716495477302E-3</v>
      </c>
      <c r="H614" s="91">
        <f>(B614/(D614*(1-VLOOKUP(A614,FX!A:M,13,0))))-1</f>
        <v>4.6148303385491474E-3</v>
      </c>
      <c r="I614" s="91">
        <f t="shared" si="1374"/>
        <v>5.1440457359224201E-3</v>
      </c>
      <c r="J614">
        <v>5738.02</v>
      </c>
      <c r="K614">
        <v>5669.3</v>
      </c>
      <c r="L614" s="91">
        <f t="shared" ref="L614" si="1515">+K614/J614-1</f>
        <v>-1.1976256618136616E-2</v>
      </c>
      <c r="M614" s="90">
        <f t="shared" ref="M614" si="1516">WEEKDAY(A614,2)</f>
        <v>5</v>
      </c>
    </row>
    <row r="615" spans="1:13" x14ac:dyDescent="0.25">
      <c r="A615" s="88">
        <v>43262</v>
      </c>
      <c r="B615">
        <v>32.21</v>
      </c>
      <c r="C615" s="91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91">
        <f t="shared" ref="G615" si="1519">+B615/D615-1</f>
        <v>9.5423368567260081E-3</v>
      </c>
      <c r="H615" s="91">
        <f>(B615/(D615*(1-VLOOKUP(A615,FX!A:M,13,0))))-1</f>
        <v>9.2458120556617729E-3</v>
      </c>
      <c r="I615" s="91">
        <f t="shared" si="1374"/>
        <v>9.8065033921472811E-3</v>
      </c>
      <c r="J615">
        <v>5669.3</v>
      </c>
      <c r="K615">
        <v>5632.36</v>
      </c>
      <c r="L615" s="91">
        <f t="shared" ref="L615" si="1520">+K615/J615-1</f>
        <v>-6.5157956008679019E-3</v>
      </c>
      <c r="M615" s="90">
        <f t="shared" ref="M615" si="1521">WEEKDAY(A615,2)</f>
        <v>1</v>
      </c>
    </row>
    <row r="616" spans="1:13" x14ac:dyDescent="0.25">
      <c r="A616" s="88">
        <v>43263</v>
      </c>
      <c r="B616">
        <v>32.231999999999999</v>
      </c>
      <c r="C616" s="91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91">
        <f t="shared" ref="G616" si="1524">+B616/D616-1</f>
        <v>-3.2871953561985912E-4</v>
      </c>
      <c r="H616" s="91">
        <f>(B616/(D616*(1-VLOOKUP(A616,FX!A:M,13,0))))-1</f>
        <v>8.4933762151329084E-4</v>
      </c>
      <c r="I616" s="91">
        <f t="shared" si="1374"/>
        <v>-3.1024105730081963E-5</v>
      </c>
      <c r="J616">
        <v>5632.36</v>
      </c>
      <c r="K616">
        <v>5693.35</v>
      </c>
      <c r="L616" s="91">
        <f t="shared" ref="L616" si="1525">+K616/J616-1</f>
        <v>1.0828498178383716E-2</v>
      </c>
      <c r="M616" s="90">
        <f t="shared" ref="M616" si="1526">WEEKDAY(A616,2)</f>
        <v>2</v>
      </c>
    </row>
    <row r="617" spans="1:13" x14ac:dyDescent="0.25">
      <c r="A617" s="88">
        <v>43264</v>
      </c>
      <c r="B617">
        <v>31.910399999999999</v>
      </c>
      <c r="C617" s="91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91">
        <f t="shared" ref="G617" si="1529">+B617/D617-1</f>
        <v>5.2342972925125686E-3</v>
      </c>
      <c r="H617" s="91">
        <f>(B617/(D617*(1-VLOOKUP(A617,FX!A:M,13,0))))-1</f>
        <v>2.4243428439876258E-3</v>
      </c>
      <c r="I617" s="91">
        <f t="shared" si="1374"/>
        <v>2.992280419422011E-3</v>
      </c>
      <c r="J617">
        <v>5693.35</v>
      </c>
      <c r="K617">
        <v>5607.02</v>
      </c>
      <c r="L617" s="91">
        <f t="shared" ref="L617" si="1530">+K617/J617-1</f>
        <v>-1.5163304557070933E-2</v>
      </c>
      <c r="M617" s="90">
        <f t="shared" ref="M617" si="1531">WEEKDAY(A617,2)</f>
        <v>3</v>
      </c>
    </row>
    <row r="618" spans="1:13" x14ac:dyDescent="0.25">
      <c r="A618" s="88">
        <v>43265</v>
      </c>
      <c r="B618">
        <v>31.83</v>
      </c>
      <c r="C618" s="91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F618">
        <v>31.559000000000001</v>
      </c>
      <c r="G618" s="91">
        <f t="shared" ref="G618" si="1534">+B618/D618-1</f>
        <v>4.0627517686351311E-3</v>
      </c>
      <c r="H618" s="91">
        <f>(B618/(D618*(1-VLOOKUP(A618,FX!A:M,13,0))))-1</f>
        <v>8.6080830089771965E-3</v>
      </c>
      <c r="I618" s="91">
        <f t="shared" si="1374"/>
        <v>8.5870908457175155E-3</v>
      </c>
      <c r="J618">
        <v>5607.02</v>
      </c>
      <c r="K618">
        <v>5586.93</v>
      </c>
      <c r="L618" s="91">
        <f t="shared" ref="L618" si="1535">+K618/J618-1</f>
        <v>-3.5830084429875342E-3</v>
      </c>
      <c r="M618" s="90">
        <f t="shared" ref="M618" si="1536">WEEKDAY(A618,2)</f>
        <v>4</v>
      </c>
    </row>
    <row r="619" spans="1:13" x14ac:dyDescent="0.25">
      <c r="A619" s="88">
        <v>43266</v>
      </c>
      <c r="B619">
        <v>30.97</v>
      </c>
      <c r="C619" s="91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D619*(1-VLOOKUP(A619,FX!A:M,13,0))</f>
        <v>30.890986750165244</v>
      </c>
      <c r="F619">
        <v>30.8901</v>
      </c>
      <c r="G619" s="91">
        <f t="shared" ref="G619" si="1539">+B619/D619-1</f>
        <v>-2.3366791591894476E-4</v>
      </c>
      <c r="H619" s="91">
        <f>(B619/(D619*(1-VLOOKUP(A619,FX!A:M,13,0))))-1</f>
        <v>2.5578091911981904E-3</v>
      </c>
      <c r="I619" s="91">
        <f t="shared" si="1374"/>
        <v>2.5865892308538641E-3</v>
      </c>
      <c r="J619">
        <v>5586.93</v>
      </c>
      <c r="K619">
        <v>5483.94</v>
      </c>
      <c r="L619" s="91">
        <f t="shared" ref="L619" si="1540">+K619/J619-1</f>
        <v>-1.8434095290257968E-2</v>
      </c>
      <c r="M619" s="90">
        <f t="shared" ref="M619" si="1541">WEEKDAY(A619,2)</f>
        <v>5</v>
      </c>
    </row>
    <row r="620" spans="1:13" x14ac:dyDescent="0.25">
      <c r="A620" s="88">
        <v>43269</v>
      </c>
      <c r="B620">
        <v>30.4</v>
      </c>
      <c r="C620" s="91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D620*(1-VLOOKUP(A620,FX!A:M,13,0))</f>
        <v>30.787649312994954</v>
      </c>
      <c r="F620">
        <v>30.79</v>
      </c>
      <c r="G620" s="91">
        <f t="shared" ref="G620" si="1544">+B620/D620-1</f>
        <v>-1.5865924681370491E-2</v>
      </c>
      <c r="H620" s="91">
        <f>(B620/(D620*(1-VLOOKUP(A620,FX!A:M,13,0))))-1</f>
        <v>-1.2591065626804343E-2</v>
      </c>
      <c r="I620" s="91">
        <f t="shared" si="1374"/>
        <v>-1.266645014615142E-2</v>
      </c>
      <c r="J620">
        <v>5483.94</v>
      </c>
      <c r="K620">
        <v>5483.94</v>
      </c>
      <c r="L620" s="91">
        <f t="shared" ref="L620" si="1545">+K620/J620-1</f>
        <v>0</v>
      </c>
      <c r="M620" s="90">
        <f t="shared" ref="M620" si="1546">WEEKDAY(A620,2)</f>
        <v>1</v>
      </c>
    </row>
    <row r="621" spans="1:13" x14ac:dyDescent="0.25">
      <c r="A621" s="88">
        <v>43270</v>
      </c>
      <c r="B621">
        <v>28.9</v>
      </c>
      <c r="C621" s="91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D621*(1-VLOOKUP(A621,FX!A:M,13,0))</f>
        <v>28.766787944893295</v>
      </c>
      <c r="F621">
        <v>28.668600000000001</v>
      </c>
      <c r="G621" s="91">
        <f t="shared" ref="G621" si="1549">+B621/D621-1</f>
        <v>1.0903389262659768E-3</v>
      </c>
      <c r="H621" s="91">
        <f>(B621/(D621*(1-VLOOKUP(A621,FX!A:M,13,0))))-1</f>
        <v>4.630758754223363E-3</v>
      </c>
      <c r="I621" s="91">
        <f t="shared" si="1374"/>
        <v>8.0715486629969746E-3</v>
      </c>
      <c r="J621">
        <v>5483.94</v>
      </c>
      <c r="K621">
        <v>5141.71</v>
      </c>
      <c r="L621" s="91">
        <f t="shared" ref="L621" si="1550">+K621/J621-1</f>
        <v>-6.2405861479155389E-2</v>
      </c>
      <c r="M621" s="90">
        <f t="shared" ref="M621" si="1551">WEEKDAY(A621,2)</f>
        <v>2</v>
      </c>
    </row>
    <row r="622" spans="1:13" x14ac:dyDescent="0.25">
      <c r="A622" s="88">
        <v>43271</v>
      </c>
      <c r="B622">
        <v>29.068999999999999</v>
      </c>
      <c r="C622" s="91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D622*(1-VLOOKUP(A622,FX!A:M,13,0))</f>
        <v>28.964705006196137</v>
      </c>
      <c r="F622">
        <v>28.989000000000001</v>
      </c>
      <c r="G622" s="91">
        <f t="shared" ref="G622" si="1554">+B622/D622-1</f>
        <v>2.9108420826897685E-3</v>
      </c>
      <c r="H622" s="91">
        <f>(B622/(D622*(1-VLOOKUP(A622,FX!A:M,13,0))))-1</f>
        <v>3.6007614709541169E-3</v>
      </c>
      <c r="I622" s="91">
        <f t="shared" si="1374"/>
        <v>2.759667460070947E-3</v>
      </c>
      <c r="J622">
        <v>5141.71</v>
      </c>
      <c r="K622">
        <v>5198.3900000000003</v>
      </c>
      <c r="L622" s="91">
        <f t="shared" ref="L622" si="1555">+K622/J622-1</f>
        <v>1.1023569979637271E-2</v>
      </c>
      <c r="M622" s="90">
        <f t="shared" ref="M622" si="1556">WEEKDAY(A622,2)</f>
        <v>3</v>
      </c>
    </row>
    <row r="623" spans="1:13" x14ac:dyDescent="0.25">
      <c r="A623" s="88">
        <v>43272</v>
      </c>
      <c r="B623">
        <v>28.36</v>
      </c>
      <c r="C623" s="91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D623*(1-VLOOKUP(A623,FX!A:M,13,0))</f>
        <v>28.298956934024186</v>
      </c>
      <c r="F623">
        <v>28.257999999999999</v>
      </c>
      <c r="G623" s="91">
        <f t="shared" ref="G623" si="1559">+B623/D623-1</f>
        <v>-7.1799784044879189E-4</v>
      </c>
      <c r="H623" s="91">
        <f>(B623/(D623*(1-VLOOKUP(A623,FX!A:M,13,0))))-1</f>
        <v>2.1570783021482853E-3</v>
      </c>
      <c r="I623" s="91">
        <f t="shared" si="1374"/>
        <v>3.6095972821856837E-3</v>
      </c>
      <c r="J623">
        <v>5198.3900000000003</v>
      </c>
      <c r="K623">
        <v>5089.25</v>
      </c>
      <c r="L623" s="91">
        <f t="shared" ref="L623" si="1560">+K623/J623-1</f>
        <v>-2.0994961901665721E-2</v>
      </c>
      <c r="M623" s="90">
        <f t="shared" ref="M623" si="1561">WEEKDAY(A623,2)</f>
        <v>4</v>
      </c>
    </row>
    <row r="624" spans="1:13" x14ac:dyDescent="0.25">
      <c r="A624" s="88">
        <v>43273</v>
      </c>
      <c r="B624">
        <v>28.7</v>
      </c>
      <c r="C624" s="91">
        <f t="shared" ref="C624:C625" si="1562">B624/B623-1</f>
        <v>1.1988716502115748E-2</v>
      </c>
      <c r="D624" s="26">
        <f t="shared" ref="D624" si="1563">+F623*(1+L624)</f>
        <v>28.65150483077074</v>
      </c>
      <c r="E624" s="26">
        <f>D624*(1-VLOOKUP(A624,FX!A:M,13,0))</f>
        <v>28.60606077112595</v>
      </c>
      <c r="F624">
        <v>28.6402</v>
      </c>
      <c r="G624" s="91">
        <f t="shared" ref="G624:G625" si="1564">+B624/D624-1</f>
        <v>1.6925871613269194E-3</v>
      </c>
      <c r="H624" s="91">
        <f>(B624/(D624*(1-VLOOKUP(A624,FX!A:M,13,0))))-1</f>
        <v>3.2838925158429344E-3</v>
      </c>
      <c r="I624" s="91">
        <f t="shared" si="1374"/>
        <v>2.0879742459898321E-3</v>
      </c>
      <c r="J624">
        <v>5089.25</v>
      </c>
      <c r="K624">
        <v>5160.12</v>
      </c>
      <c r="L624" s="91">
        <f t="shared" ref="L624" si="1565">+K624/J624-1</f>
        <v>1.3925431055656468E-2</v>
      </c>
      <c r="M624" s="90">
        <f t="shared" ref="M624" si="1566">WEEKDAY(A624,2)</f>
        <v>5</v>
      </c>
    </row>
    <row r="625" spans="1:13" x14ac:dyDescent="0.25">
      <c r="A625" s="88">
        <v>43276</v>
      </c>
      <c r="B625">
        <v>28.24</v>
      </c>
      <c r="C625" s="91">
        <f t="shared" ref="C625:C626" si="1567">B625/B624-1</f>
        <v>-1.6027874564459976E-2</v>
      </c>
      <c r="D625" s="26">
        <f t="shared" ref="D625" si="1568">+F624*(1+L625)</f>
        <v>28.445440068448018</v>
      </c>
      <c r="E625" s="26">
        <f>D625*(1-VLOOKUP(A625,FX!A:M,13,0))</f>
        <v>28.32099604142925</v>
      </c>
      <c r="G625" s="91">
        <f t="shared" ref="G625:G626" si="1569">+B625/D625-1</f>
        <v>-7.2222496102598566E-3</v>
      </c>
      <c r="H625" s="91">
        <f>(B625/(D625*(1-VLOOKUP(A625,FX!A:M,13,0))))-1</f>
        <v>-2.8599291250479553E-3</v>
      </c>
      <c r="J625">
        <v>5160.12</v>
      </c>
      <c r="K625">
        <v>5125.03</v>
      </c>
      <c r="L625" s="91">
        <f t="shared" ref="L625" si="1570">+K625/J625-1</f>
        <v>-6.8002294520282947E-3</v>
      </c>
      <c r="M625" s="90">
        <f t="shared" ref="M625" si="1571">WEEKDAY(A625,2)</f>
        <v>1</v>
      </c>
    </row>
    <row r="626" spans="1:13" x14ac:dyDescent="0.25">
      <c r="A626" s="88">
        <v>43277</v>
      </c>
      <c r="B626">
        <v>28.24</v>
      </c>
      <c r="C626" s="91">
        <f t="shared" si="1567"/>
        <v>0</v>
      </c>
      <c r="D626">
        <v>28.445440068448018</v>
      </c>
      <c r="G626" s="91">
        <f t="shared" si="1569"/>
        <v>-7.2222496102598566E-3</v>
      </c>
    </row>
    <row r="627" spans="1:13" x14ac:dyDescent="0.25">
      <c r="A627" s="88">
        <v>43278</v>
      </c>
    </row>
    <row r="628" spans="1:13" x14ac:dyDescent="0.25">
      <c r="A628" s="88">
        <v>43279</v>
      </c>
    </row>
    <row r="629" spans="1:13" x14ac:dyDescent="0.25">
      <c r="A629" s="88">
        <v>43280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2018-06-25T22:08:31Z</dcterms:modified>
</cp:coreProperties>
</file>