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8" windowHeight="5832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M291" i="25" l="1"/>
  <c r="K291" i="25"/>
  <c r="I291" i="25"/>
  <c r="B291" i="25"/>
  <c r="D291" i="25"/>
  <c r="L435" i="10"/>
  <c r="M435" i="10"/>
  <c r="I435" i="10"/>
  <c r="C435" i="10"/>
  <c r="L434" i="9"/>
  <c r="M434" i="9"/>
  <c r="I434" i="9"/>
  <c r="C434" i="9"/>
  <c r="L434" i="11"/>
  <c r="M434" i="11"/>
  <c r="I434" i="11"/>
  <c r="C434" i="11"/>
  <c r="L434" i="12"/>
  <c r="M434" i="12"/>
  <c r="I434" i="12"/>
  <c r="C434" i="12"/>
  <c r="L428" i="8"/>
  <c r="M428" i="8"/>
  <c r="I428" i="8"/>
  <c r="C428" i="8"/>
  <c r="L428" i="7"/>
  <c r="M428" i="7"/>
  <c r="I428" i="7"/>
  <c r="C428" i="7"/>
  <c r="L427" i="6"/>
  <c r="M427" i="6"/>
  <c r="I427" i="6"/>
  <c r="C427" i="6"/>
  <c r="L428" i="5"/>
  <c r="M428" i="5"/>
  <c r="I428" i="5"/>
  <c r="C428" i="5"/>
  <c r="S345" i="20" l="1"/>
  <c r="T345" i="20"/>
  <c r="U345" i="20"/>
  <c r="V345" i="20"/>
  <c r="AC345" i="20" s="1"/>
  <c r="X345" i="20"/>
  <c r="Y345" i="20"/>
  <c r="AA345" i="20"/>
  <c r="AB345" i="20"/>
  <c r="AD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BA345" i="20"/>
  <c r="BB345" i="20"/>
  <c r="BC345" i="20"/>
  <c r="BD345" i="20"/>
  <c r="AX345" i="20" l="1"/>
  <c r="Z345" i="20"/>
  <c r="W345" i="20"/>
  <c r="B346" i="20"/>
  <c r="B347" i="20"/>
  <c r="B348" i="20"/>
  <c r="B349" i="20"/>
  <c r="B350" i="20"/>
  <c r="B296" i="25"/>
  <c r="B295" i="25"/>
  <c r="B294" i="25"/>
  <c r="B293" i="25"/>
  <c r="B292" i="25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E435" i="10" l="1"/>
  <c r="G435" i="10"/>
  <c r="H435" i="10"/>
  <c r="G434" i="9"/>
  <c r="H434" i="9"/>
  <c r="E434" i="9"/>
  <c r="H434" i="11"/>
  <c r="G434" i="11"/>
  <c r="E434" i="11"/>
  <c r="G428" i="8"/>
  <c r="E428" i="8"/>
  <c r="H428" i="8" s="1"/>
  <c r="E428" i="7"/>
  <c r="G428" i="7"/>
  <c r="H428" i="7"/>
  <c r="E427" i="6"/>
  <c r="G427" i="6"/>
  <c r="H427" i="6"/>
  <c r="E428" i="5"/>
  <c r="G428" i="5"/>
  <c r="H428" i="5"/>
  <c r="I426" i="5"/>
  <c r="S344" i="20" l="1"/>
  <c r="T344" i="20"/>
  <c r="U344" i="20"/>
  <c r="W344" i="20" s="1"/>
  <c r="V344" i="20"/>
  <c r="Y344" i="20"/>
  <c r="AA344" i="20"/>
  <c r="AC344" i="20"/>
  <c r="AE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AT344" i="20"/>
  <c r="AU344" i="20"/>
  <c r="AW344" i="20"/>
  <c r="AY344" i="20"/>
  <c r="AZ344" i="20"/>
  <c r="BA344" i="20"/>
  <c r="BB344" i="20"/>
  <c r="BC344" i="20"/>
  <c r="BD344" i="20"/>
  <c r="M290" i="25"/>
  <c r="K290" i="25"/>
  <c r="I290" i="25"/>
  <c r="B290" i="25"/>
  <c r="D290" i="25"/>
  <c r="L434" i="10"/>
  <c r="M434" i="10"/>
  <c r="I433" i="10"/>
  <c r="C434" i="10"/>
  <c r="D434" i="10"/>
  <c r="E434" i="10" s="1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E427" i="8" s="1"/>
  <c r="H427" i="8" s="1"/>
  <c r="L427" i="7"/>
  <c r="M427" i="7"/>
  <c r="I427" i="7"/>
  <c r="G427" i="7"/>
  <c r="C427" i="7"/>
  <c r="D427" i="7"/>
  <c r="E427" i="7" s="1"/>
  <c r="L426" i="6"/>
  <c r="D426" i="6" s="1"/>
  <c r="M426" i="6"/>
  <c r="I426" i="6"/>
  <c r="C426" i="6"/>
  <c r="L427" i="5"/>
  <c r="M427" i="5"/>
  <c r="C427" i="5"/>
  <c r="D427" i="5"/>
  <c r="E427" i="5" s="1"/>
  <c r="AV344" i="20" l="1"/>
  <c r="AX344" i="20"/>
  <c r="AD344" i="20"/>
  <c r="Z344" i="20"/>
  <c r="AB344" i="20"/>
  <c r="X344" i="20"/>
  <c r="G434" i="10"/>
  <c r="H434" i="10"/>
  <c r="E433" i="9"/>
  <c r="H433" i="9"/>
  <c r="G433" i="9"/>
  <c r="E433" i="11"/>
  <c r="H433" i="11"/>
  <c r="G433" i="11"/>
  <c r="G427" i="8"/>
  <c r="H427" i="7"/>
  <c r="E426" i="6"/>
  <c r="H426" i="6"/>
  <c r="G426" i="6"/>
  <c r="H427" i="5"/>
  <c r="G427" i="5"/>
  <c r="S343" i="20"/>
  <c r="T343" i="20"/>
  <c r="U343" i="20"/>
  <c r="V343" i="20"/>
  <c r="W343" i="20" s="1"/>
  <c r="X343" i="20"/>
  <c r="Z343" i="20"/>
  <c r="AA343" i="20"/>
  <c r="AB343" i="20"/>
  <c r="AD343" i="20"/>
  <c r="AE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AT343" i="20"/>
  <c r="AU343" i="20"/>
  <c r="AV343" i="20"/>
  <c r="AW343" i="20"/>
  <c r="AX343" i="20"/>
  <c r="AY343" i="20"/>
  <c r="AZ343" i="20"/>
  <c r="BA343" i="20"/>
  <c r="BB343" i="20"/>
  <c r="BC343" i="20"/>
  <c r="BD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C343" i="20" l="1"/>
  <c r="Y343" i="20"/>
  <c r="E433" i="10"/>
  <c r="H433" i="10"/>
  <c r="G433" i="10"/>
  <c r="E432" i="9"/>
  <c r="G432" i="9"/>
  <c r="H432" i="9"/>
  <c r="E432" i="11"/>
  <c r="G432" i="11"/>
  <c r="H432" i="11"/>
  <c r="E426" i="8"/>
  <c r="H426" i="8" s="1"/>
  <c r="G426" i="8"/>
  <c r="G426" i="7"/>
  <c r="E426" i="7"/>
  <c r="H426" i="7"/>
  <c r="E425" i="6"/>
  <c r="H425" i="6"/>
  <c r="G425" i="6"/>
  <c r="E426" i="5"/>
  <c r="H426" i="5"/>
  <c r="G426" i="5"/>
  <c r="S342" i="20"/>
  <c r="T342" i="20"/>
  <c r="U342" i="20"/>
  <c r="V342" i="20"/>
  <c r="Y342" i="20" s="1"/>
  <c r="W342" i="20"/>
  <c r="X342" i="20"/>
  <c r="Z342" i="20"/>
  <c r="AA342" i="20"/>
  <c r="AB342" i="20"/>
  <c r="AD342" i="20"/>
  <c r="AE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AT342" i="20"/>
  <c r="AU342" i="20"/>
  <c r="AV342" i="20"/>
  <c r="AW342" i="20"/>
  <c r="AX342" i="20"/>
  <c r="AY342" i="20"/>
  <c r="AZ342" i="20"/>
  <c r="BA342" i="20"/>
  <c r="BB342" i="20"/>
  <c r="BC342" i="20"/>
  <c r="BD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AC342" i="20" l="1"/>
  <c r="E432" i="10"/>
  <c r="G432" i="10"/>
  <c r="H432" i="10"/>
  <c r="E431" i="9"/>
  <c r="G431" i="9"/>
  <c r="H431" i="9"/>
  <c r="E431" i="11"/>
  <c r="G431" i="11"/>
  <c r="H431" i="11"/>
  <c r="E425" i="8"/>
  <c r="H425" i="8" s="1"/>
  <c r="G425" i="8"/>
  <c r="E425" i="7"/>
  <c r="G425" i="7"/>
  <c r="H425" i="7"/>
  <c r="E424" i="6"/>
  <c r="G424" i="6"/>
  <c r="H424" i="6"/>
  <c r="E425" i="5"/>
  <c r="G425" i="5"/>
  <c r="H425" i="5"/>
  <c r="S341" i="20"/>
  <c r="T341" i="20"/>
  <c r="U341" i="20"/>
  <c r="V341" i="20"/>
  <c r="Y341" i="20" s="1"/>
  <c r="W341" i="20"/>
  <c r="X341" i="20"/>
  <c r="Z341" i="20"/>
  <c r="AA341" i="20"/>
  <c r="AB341" i="20"/>
  <c r="AD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AT341" i="20"/>
  <c r="AU341" i="20"/>
  <c r="AV341" i="20"/>
  <c r="AW341" i="20"/>
  <c r="AX341" i="20"/>
  <c r="AY341" i="20"/>
  <c r="AZ341" i="20"/>
  <c r="BA341" i="20"/>
  <c r="BB341" i="20"/>
  <c r="BC341" i="20"/>
  <c r="BD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E424" i="5" s="1"/>
  <c r="AC341" i="20" l="1"/>
  <c r="E431" i="10"/>
  <c r="H431" i="10"/>
  <c r="G431" i="10"/>
  <c r="E430" i="9"/>
  <c r="H430" i="9"/>
  <c r="G430" i="9"/>
  <c r="E430" i="11"/>
  <c r="H430" i="11"/>
  <c r="G430" i="11"/>
  <c r="E424" i="8"/>
  <c r="H424" i="8" s="1"/>
  <c r="G424" i="8"/>
  <c r="E424" i="7"/>
  <c r="H424" i="7"/>
  <c r="G424" i="7"/>
  <c r="E423" i="6"/>
  <c r="H423" i="6"/>
  <c r="G423" i="6"/>
  <c r="H424" i="5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0" i="20"/>
  <c r="U340" i="20"/>
  <c r="W340" i="20" s="1"/>
  <c r="V340" i="20"/>
  <c r="Y340" i="20"/>
  <c r="AA340" i="20"/>
  <c r="AC340" i="20"/>
  <c r="AE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AT340" i="20"/>
  <c r="AU340" i="20"/>
  <c r="AW340" i="20"/>
  <c r="AY340" i="20"/>
  <c r="AZ340" i="20"/>
  <c r="BA340" i="20"/>
  <c r="BB340" i="20"/>
  <c r="BC340" i="20"/>
  <c r="BD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E430" i="10" l="1"/>
  <c r="G430" i="10"/>
  <c r="H430" i="10"/>
  <c r="E429" i="9"/>
  <c r="G429" i="9"/>
  <c r="H429" i="9"/>
  <c r="E429" i="11"/>
  <c r="G429" i="11"/>
  <c r="H429" i="11"/>
  <c r="E423" i="8"/>
  <c r="H423" i="8" s="1"/>
  <c r="G423" i="8"/>
  <c r="E423" i="7"/>
  <c r="H423" i="7"/>
  <c r="G423" i="7"/>
  <c r="E422" i="6"/>
  <c r="H422" i="6"/>
  <c r="G422" i="6"/>
  <c r="E423" i="5"/>
  <c r="G423" i="5"/>
  <c r="H423" i="5"/>
  <c r="X340" i="20"/>
  <c r="AX340" i="20"/>
  <c r="AD340" i="20"/>
  <c r="Z340" i="20"/>
  <c r="AV340" i="20"/>
  <c r="AB340" i="20"/>
  <c r="S339" i="20"/>
  <c r="T339" i="20"/>
  <c r="U339" i="20"/>
  <c r="AB339" i="20" s="1"/>
  <c r="V339" i="20"/>
  <c r="Y339" i="20"/>
  <c r="AA339" i="20"/>
  <c r="AC339" i="20"/>
  <c r="AE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AT339" i="20"/>
  <c r="AU339" i="20"/>
  <c r="AV339" i="20"/>
  <c r="AW339" i="20"/>
  <c r="AY339" i="20"/>
  <c r="AZ339" i="20"/>
  <c r="BA339" i="20"/>
  <c r="BB339" i="20"/>
  <c r="BC339" i="20"/>
  <c r="BD339" i="20"/>
  <c r="M285" i="25"/>
  <c r="K285" i="25"/>
  <c r="I285" i="25"/>
  <c r="B285" i="25"/>
  <c r="D285" i="25"/>
  <c r="L429" i="10"/>
  <c r="M429" i="10"/>
  <c r="I428" i="10"/>
  <c r="C429" i="10"/>
  <c r="D429" i="10"/>
  <c r="E429" i="10" s="1"/>
  <c r="L428" i="9"/>
  <c r="M428" i="9"/>
  <c r="I427" i="9"/>
  <c r="C428" i="9"/>
  <c r="D428" i="9"/>
  <c r="E428" i="9" s="1"/>
  <c r="L428" i="11"/>
  <c r="M428" i="11"/>
  <c r="I427" i="11"/>
  <c r="C428" i="11"/>
  <c r="D428" i="11"/>
  <c r="E428" i="11" s="1"/>
  <c r="L428" i="12"/>
  <c r="M428" i="12"/>
  <c r="I427" i="12"/>
  <c r="G428" i="12"/>
  <c r="C428" i="12"/>
  <c r="D428" i="12"/>
  <c r="L422" i="8"/>
  <c r="M422" i="8"/>
  <c r="I422" i="8"/>
  <c r="C422" i="8"/>
  <c r="D422" i="8"/>
  <c r="E422" i="8" s="1"/>
  <c r="H422" i="8" s="1"/>
  <c r="L422" i="7"/>
  <c r="D422" i="7" s="1"/>
  <c r="M422" i="7"/>
  <c r="I422" i="7"/>
  <c r="C422" i="7"/>
  <c r="L421" i="6"/>
  <c r="M421" i="6"/>
  <c r="I421" i="6"/>
  <c r="C421" i="6"/>
  <c r="D421" i="6"/>
  <c r="E421" i="6" s="1"/>
  <c r="L422" i="5"/>
  <c r="D422" i="5" s="1"/>
  <c r="M422" i="5"/>
  <c r="I421" i="5"/>
  <c r="C422" i="5"/>
  <c r="W339" i="20" l="1"/>
  <c r="AX339" i="20"/>
  <c r="AD339" i="20"/>
  <c r="Z339" i="20"/>
  <c r="X339" i="20"/>
  <c r="G429" i="10"/>
  <c r="H429" i="10"/>
  <c r="G428" i="9"/>
  <c r="H428" i="9"/>
  <c r="G428" i="11"/>
  <c r="H428" i="11"/>
  <c r="G422" i="8"/>
  <c r="E422" i="7"/>
  <c r="G422" i="7"/>
  <c r="H422" i="7"/>
  <c r="G421" i="6"/>
  <c r="H421" i="6"/>
  <c r="E422" i="5"/>
  <c r="H422" i="5"/>
  <c r="G422" i="5"/>
  <c r="S338" i="20"/>
  <c r="T338" i="20"/>
  <c r="U338" i="20"/>
  <c r="AB338" i="20" s="1"/>
  <c r="V338" i="20"/>
  <c r="Y338" i="20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AT338" i="20"/>
  <c r="AU338" i="20"/>
  <c r="AW338" i="20"/>
  <c r="AY338" i="20"/>
  <c r="AZ338" i="20"/>
  <c r="BA338" i="20"/>
  <c r="BB338" i="20"/>
  <c r="BC338" i="20"/>
  <c r="BD338" i="20"/>
  <c r="M284" i="25"/>
  <c r="K284" i="25"/>
  <c r="I284" i="25"/>
  <c r="B284" i="25"/>
  <c r="D284" i="25"/>
  <c r="L428" i="10"/>
  <c r="M428" i="10"/>
  <c r="I427" i="10"/>
  <c r="G428" i="10"/>
  <c r="C428" i="10"/>
  <c r="D428" i="10"/>
  <c r="E428" i="10" s="1"/>
  <c r="L427" i="9"/>
  <c r="M427" i="9"/>
  <c r="I426" i="9"/>
  <c r="C427" i="9"/>
  <c r="D427" i="9"/>
  <c r="E427" i="9" s="1"/>
  <c r="L427" i="11"/>
  <c r="M427" i="11"/>
  <c r="I426" i="11"/>
  <c r="G427" i="11"/>
  <c r="C427" i="11"/>
  <c r="D427" i="11"/>
  <c r="E427" i="11" s="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E421" i="8"/>
  <c r="H421" i="8" s="1"/>
  <c r="L421" i="7"/>
  <c r="M421" i="7"/>
  <c r="I421" i="7"/>
  <c r="C421" i="7"/>
  <c r="D421" i="7"/>
  <c r="E421" i="7" s="1"/>
  <c r="L420" i="6"/>
  <c r="M420" i="6"/>
  <c r="I420" i="6"/>
  <c r="G420" i="6"/>
  <c r="C420" i="6"/>
  <c r="D420" i="6"/>
  <c r="E420" i="6" s="1"/>
  <c r="L421" i="5"/>
  <c r="M421" i="5"/>
  <c r="I420" i="5"/>
  <c r="C421" i="5"/>
  <c r="D421" i="5"/>
  <c r="E421" i="5" s="1"/>
  <c r="W338" i="20" l="1"/>
  <c r="AX338" i="20"/>
  <c r="AD338" i="20"/>
  <c r="Z338" i="20"/>
  <c r="X338" i="20"/>
  <c r="AV338" i="20"/>
  <c r="H428" i="10"/>
  <c r="G427" i="9"/>
  <c r="H427" i="9"/>
  <c r="H427" i="11"/>
  <c r="G421" i="7"/>
  <c r="H421" i="7"/>
  <c r="H420" i="6"/>
  <c r="G421" i="5"/>
  <c r="H421" i="5"/>
  <c r="I419" i="5"/>
  <c r="S337" i="20"/>
  <c r="T337" i="20"/>
  <c r="U337" i="20"/>
  <c r="V337" i="20"/>
  <c r="W337" i="20"/>
  <c r="X337" i="20"/>
  <c r="Y337" i="20"/>
  <c r="Z337" i="20"/>
  <c r="AA337" i="20"/>
  <c r="AB337" i="20"/>
  <c r="AC337" i="20"/>
  <c r="AD337" i="20"/>
  <c r="AE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AT337" i="20"/>
  <c r="AU337" i="20"/>
  <c r="AV337" i="20"/>
  <c r="AW337" i="20"/>
  <c r="AX337" i="20"/>
  <c r="AY337" i="20"/>
  <c r="AZ337" i="20"/>
  <c r="BA337" i="20"/>
  <c r="BB337" i="20"/>
  <c r="BC337" i="20"/>
  <c r="BD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E427" i="10" l="1"/>
  <c r="H427" i="10"/>
  <c r="G427" i="10"/>
  <c r="G426" i="9"/>
  <c r="E426" i="9"/>
  <c r="H426" i="9"/>
  <c r="E426" i="11"/>
  <c r="G426" i="11"/>
  <c r="H426" i="11"/>
  <c r="G420" i="8"/>
  <c r="E420" i="8"/>
  <c r="H420" i="8" s="1"/>
  <c r="H420" i="7"/>
  <c r="G420" i="7"/>
  <c r="E420" i="7"/>
  <c r="G419" i="6"/>
  <c r="E419" i="6"/>
  <c r="H419" i="6"/>
  <c r="H420" i="5"/>
  <c r="E420" i="5"/>
  <c r="S336" i="20"/>
  <c r="T336" i="20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AT336" i="20"/>
  <c r="AU336" i="20"/>
  <c r="AW336" i="20"/>
  <c r="AY336" i="20"/>
  <c r="AZ336" i="20"/>
  <c r="BA336" i="20"/>
  <c r="BB336" i="20"/>
  <c r="BC336" i="20"/>
  <c r="BD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E425" i="11" s="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W336" i="20" l="1"/>
  <c r="AX336" i="20"/>
  <c r="AD336" i="20"/>
  <c r="Z336" i="20"/>
  <c r="AV336" i="20"/>
  <c r="AB336" i="20"/>
  <c r="E426" i="10"/>
  <c r="G426" i="10"/>
  <c r="H426" i="10"/>
  <c r="E425" i="9"/>
  <c r="H425" i="9"/>
  <c r="G425" i="9"/>
  <c r="H425" i="11"/>
  <c r="E419" i="8"/>
  <c r="H419" i="8" s="1"/>
  <c r="G419" i="8"/>
  <c r="E419" i="7"/>
  <c r="H419" i="7"/>
  <c r="G419" i="7"/>
  <c r="E418" i="6"/>
  <c r="G418" i="6"/>
  <c r="H418" i="6"/>
  <c r="E419" i="5"/>
  <c r="G419" i="5"/>
  <c r="H419" i="5"/>
  <c r="B340" i="20" l="1"/>
  <c r="B339" i="20"/>
  <c r="B338" i="20"/>
  <c r="B337" i="20"/>
  <c r="B336" i="20"/>
  <c r="S335" i="20"/>
  <c r="T335" i="20"/>
  <c r="U335" i="20"/>
  <c r="V335" i="20"/>
  <c r="Y335" i="20" s="1"/>
  <c r="W335" i="20"/>
  <c r="X335" i="20"/>
  <c r="Z335" i="20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AT335" i="20"/>
  <c r="AU335" i="20"/>
  <c r="AV335" i="20"/>
  <c r="AW335" i="20"/>
  <c r="AX335" i="20"/>
  <c r="AY335" i="20"/>
  <c r="AZ335" i="20"/>
  <c r="BA335" i="20"/>
  <c r="BB335" i="20"/>
  <c r="BC335" i="20"/>
  <c r="BD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AC335" i="20" l="1"/>
  <c r="E425" i="10"/>
  <c r="G425" i="10"/>
  <c r="H425" i="10"/>
  <c r="E424" i="9"/>
  <c r="G424" i="9"/>
  <c r="H424" i="9"/>
  <c r="E424" i="11"/>
  <c r="H424" i="11"/>
  <c r="G424" i="11"/>
  <c r="E418" i="8"/>
  <c r="H418" i="8" s="1"/>
  <c r="G418" i="8"/>
  <c r="E418" i="7"/>
  <c r="G418" i="7"/>
  <c r="H418" i="7"/>
  <c r="E417" i="6"/>
  <c r="G417" i="6"/>
  <c r="H417" i="6"/>
  <c r="E418" i="5"/>
  <c r="H418" i="5"/>
  <c r="G418" i="5"/>
  <c r="I416" i="5"/>
  <c r="S334" i="20" l="1"/>
  <c r="T334" i="20"/>
  <c r="U334" i="20"/>
  <c r="W334" i="20" s="1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AT334" i="20"/>
  <c r="AU334" i="20"/>
  <c r="AW334" i="20"/>
  <c r="AY334" i="20"/>
  <c r="AZ334" i="20"/>
  <c r="BA334" i="20"/>
  <c r="BB334" i="20"/>
  <c r="BC334" i="20"/>
  <c r="BD334" i="20"/>
  <c r="M280" i="25"/>
  <c r="K280" i="25"/>
  <c r="I280" i="25"/>
  <c r="B280" i="25"/>
  <c r="D280" i="25"/>
  <c r="L424" i="10"/>
  <c r="M424" i="10"/>
  <c r="I423" i="10"/>
  <c r="G424" i="10"/>
  <c r="C424" i="10"/>
  <c r="D424" i="10"/>
  <c r="E424" i="10" s="1"/>
  <c r="L423" i="9"/>
  <c r="M423" i="9"/>
  <c r="I422" i="9"/>
  <c r="G423" i="9"/>
  <c r="C423" i="9"/>
  <c r="D423" i="9"/>
  <c r="E423" i="9" s="1"/>
  <c r="L423" i="11"/>
  <c r="M423" i="11"/>
  <c r="I422" i="11"/>
  <c r="G423" i="11"/>
  <c r="C423" i="11"/>
  <c r="D423" i="11"/>
  <c r="E423" i="11" s="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E417" i="8" s="1"/>
  <c r="H417" i="8" s="1"/>
  <c r="L417" i="7"/>
  <c r="M417" i="7"/>
  <c r="I417" i="7"/>
  <c r="G417" i="7"/>
  <c r="C417" i="7"/>
  <c r="D417" i="7"/>
  <c r="E417" i="7" s="1"/>
  <c r="L416" i="6"/>
  <c r="M416" i="6"/>
  <c r="I416" i="6"/>
  <c r="G416" i="6"/>
  <c r="C416" i="6"/>
  <c r="D416" i="6"/>
  <c r="H416" i="6" s="1"/>
  <c r="E416" i="6"/>
  <c r="L417" i="5"/>
  <c r="M417" i="5"/>
  <c r="G417" i="5"/>
  <c r="C417" i="5"/>
  <c r="D417" i="5"/>
  <c r="H417" i="5" s="1"/>
  <c r="E417" i="5"/>
  <c r="AX334" i="20" l="1"/>
  <c r="AD334" i="20"/>
  <c r="Z334" i="20"/>
  <c r="AV334" i="20"/>
  <c r="AB334" i="20"/>
  <c r="X334" i="20"/>
  <c r="H424" i="10"/>
  <c r="H423" i="9"/>
  <c r="H423" i="11"/>
  <c r="H417" i="7"/>
  <c r="S333" i="20"/>
  <c r="T333" i="20"/>
  <c r="U333" i="20"/>
  <c r="AD333" i="20" s="1"/>
  <c r="V333" i="20"/>
  <c r="Y333" i="20"/>
  <c r="AA333" i="20"/>
  <c r="AC333" i="20"/>
  <c r="AE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AT333" i="20"/>
  <c r="AU333" i="20"/>
  <c r="AW333" i="20"/>
  <c r="AY333" i="20"/>
  <c r="AZ333" i="20"/>
  <c r="BA333" i="20"/>
  <c r="BB333" i="20"/>
  <c r="BC333" i="20"/>
  <c r="BD333" i="20"/>
  <c r="M279" i="25"/>
  <c r="K279" i="25"/>
  <c r="I279" i="25"/>
  <c r="B279" i="25"/>
  <c r="D279" i="25"/>
  <c r="L423" i="10"/>
  <c r="M423" i="10"/>
  <c r="I422" i="10"/>
  <c r="C423" i="10"/>
  <c r="D423" i="10"/>
  <c r="E423" i="10" s="1"/>
  <c r="L422" i="9"/>
  <c r="M422" i="9"/>
  <c r="I421" i="9"/>
  <c r="C422" i="9"/>
  <c r="D422" i="9"/>
  <c r="E422" i="9" s="1"/>
  <c r="L422" i="11"/>
  <c r="M422" i="11"/>
  <c r="I421" i="11"/>
  <c r="C422" i="11"/>
  <c r="D422" i="11"/>
  <c r="E422" i="11" s="1"/>
  <c r="L422" i="12"/>
  <c r="M422" i="12"/>
  <c r="I421" i="12"/>
  <c r="C422" i="12"/>
  <c r="D422" i="12"/>
  <c r="G422" i="12" s="1"/>
  <c r="L416" i="8"/>
  <c r="M416" i="8"/>
  <c r="I416" i="8"/>
  <c r="C416" i="8"/>
  <c r="D416" i="8"/>
  <c r="E416" i="8" s="1"/>
  <c r="H416" i="8" s="1"/>
  <c r="L416" i="7"/>
  <c r="M416" i="7"/>
  <c r="I416" i="7"/>
  <c r="C416" i="7"/>
  <c r="D416" i="7"/>
  <c r="E416" i="7" s="1"/>
  <c r="L415" i="6"/>
  <c r="M415" i="6"/>
  <c r="I415" i="6"/>
  <c r="C415" i="6"/>
  <c r="D415" i="6"/>
  <c r="E415" i="6" s="1"/>
  <c r="L416" i="5"/>
  <c r="M416" i="5"/>
  <c r="I415" i="5"/>
  <c r="C416" i="5"/>
  <c r="D416" i="5"/>
  <c r="E416" i="5" s="1"/>
  <c r="AB333" i="20" l="1"/>
  <c r="AX333" i="20"/>
  <c r="Z333" i="20"/>
  <c r="AV333" i="20"/>
  <c r="X333" i="20"/>
  <c r="W333" i="20"/>
  <c r="H423" i="10"/>
  <c r="G423" i="10"/>
  <c r="G422" i="9"/>
  <c r="H422" i="9"/>
  <c r="H422" i="11"/>
  <c r="G422" i="11"/>
  <c r="G416" i="8"/>
  <c r="H416" i="7"/>
  <c r="G416" i="7"/>
  <c r="H415" i="6"/>
  <c r="G415" i="6"/>
  <c r="G416" i="5"/>
  <c r="H416" i="5"/>
  <c r="S332" i="20"/>
  <c r="T332" i="20"/>
  <c r="U332" i="20"/>
  <c r="W332" i="20" s="1"/>
  <c r="V332" i="20"/>
  <c r="Y332" i="20" s="1"/>
  <c r="X332" i="20"/>
  <c r="AA332" i="20"/>
  <c r="AB332" i="20"/>
  <c r="AC332" i="20"/>
  <c r="AD332" i="20"/>
  <c r="AE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AT332" i="20"/>
  <c r="AU332" i="20"/>
  <c r="AV332" i="20"/>
  <c r="AW332" i="20"/>
  <c r="AX332" i="20"/>
  <c r="AY332" i="20"/>
  <c r="AZ332" i="20"/>
  <c r="BA332" i="20"/>
  <c r="BB332" i="20"/>
  <c r="BC332" i="20"/>
  <c r="BD332" i="20"/>
  <c r="M278" i="25"/>
  <c r="K278" i="25"/>
  <c r="I278" i="25"/>
  <c r="B278" i="25"/>
  <c r="D278" i="25"/>
  <c r="L422" i="10"/>
  <c r="M422" i="10"/>
  <c r="I421" i="10"/>
  <c r="C422" i="10"/>
  <c r="D422" i="10"/>
  <c r="E422" i="10" s="1"/>
  <c r="L421" i="9"/>
  <c r="M421" i="9"/>
  <c r="I420" i="9"/>
  <c r="C421" i="9"/>
  <c r="D421" i="9"/>
  <c r="E421" i="9" s="1"/>
  <c r="L421" i="11"/>
  <c r="M421" i="11"/>
  <c r="I420" i="11"/>
  <c r="C421" i="11"/>
  <c r="D421" i="11"/>
  <c r="E421" i="11" s="1"/>
  <c r="L421" i="12"/>
  <c r="M421" i="12"/>
  <c r="I420" i="12"/>
  <c r="C421" i="12"/>
  <c r="D421" i="12"/>
  <c r="G421" i="12" s="1"/>
  <c r="L415" i="8"/>
  <c r="M415" i="8"/>
  <c r="I415" i="8"/>
  <c r="C415" i="8"/>
  <c r="D415" i="8"/>
  <c r="E415" i="8" s="1"/>
  <c r="H415" i="8" s="1"/>
  <c r="L415" i="7"/>
  <c r="M415" i="7"/>
  <c r="I415" i="7"/>
  <c r="C415" i="7"/>
  <c r="D415" i="7"/>
  <c r="E415" i="7" s="1"/>
  <c r="L414" i="6"/>
  <c r="D414" i="6" s="1"/>
  <c r="M414" i="6"/>
  <c r="I414" i="6"/>
  <c r="C414" i="6"/>
  <c r="L415" i="5"/>
  <c r="M415" i="5"/>
  <c r="C415" i="5"/>
  <c r="D415" i="5"/>
  <c r="E415" i="5" s="1"/>
  <c r="Z332" i="20" l="1"/>
  <c r="G422" i="10"/>
  <c r="H422" i="10"/>
  <c r="G421" i="9"/>
  <c r="H421" i="9"/>
  <c r="H421" i="11"/>
  <c r="G421" i="11"/>
  <c r="G415" i="8"/>
  <c r="G415" i="7"/>
  <c r="H415" i="7"/>
  <c r="H414" i="6"/>
  <c r="G414" i="6"/>
  <c r="E414" i="6"/>
  <c r="H415" i="5"/>
  <c r="G415" i="5"/>
  <c r="S331" i="20"/>
  <c r="T331" i="20"/>
  <c r="U331" i="20"/>
  <c r="AD331" i="20" s="1"/>
  <c r="V331" i="20"/>
  <c r="X331" i="20"/>
  <c r="Y331" i="20"/>
  <c r="Z331" i="20"/>
  <c r="AA331" i="20"/>
  <c r="AB331" i="20"/>
  <c r="AC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AT331" i="20"/>
  <c r="AU331" i="20"/>
  <c r="AV331" i="20"/>
  <c r="AW331" i="20"/>
  <c r="AX331" i="20"/>
  <c r="AY331" i="20"/>
  <c r="AZ331" i="20"/>
  <c r="BA331" i="20"/>
  <c r="BB331" i="20"/>
  <c r="BC331" i="20"/>
  <c r="BD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E414" i="7" s="1"/>
  <c r="L413" i="6"/>
  <c r="M413" i="6"/>
  <c r="I413" i="6"/>
  <c r="C413" i="6"/>
  <c r="D413" i="6"/>
  <c r="E413" i="6" s="1"/>
  <c r="L414" i="5"/>
  <c r="D414" i="5" s="1"/>
  <c r="M414" i="5"/>
  <c r="I414" i="5"/>
  <c r="C414" i="5"/>
  <c r="W331" i="20" l="1"/>
  <c r="E421" i="10"/>
  <c r="H421" i="10"/>
  <c r="G421" i="10"/>
  <c r="E420" i="9"/>
  <c r="G420" i="9"/>
  <c r="H420" i="9"/>
  <c r="G420" i="11"/>
  <c r="H420" i="11"/>
  <c r="E420" i="11"/>
  <c r="E414" i="8"/>
  <c r="H414" i="8" s="1"/>
  <c r="G414" i="8"/>
  <c r="H414" i="7"/>
  <c r="G414" i="7"/>
  <c r="H413" i="6"/>
  <c r="G413" i="6"/>
  <c r="G414" i="5"/>
  <c r="H414" i="5"/>
  <c r="E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0" i="20"/>
  <c r="U330" i="20"/>
  <c r="V330" i="20"/>
  <c r="AC330" i="20" s="1"/>
  <c r="W330" i="20"/>
  <c r="X330" i="20"/>
  <c r="AA330" i="20"/>
  <c r="AB330" i="20"/>
  <c r="AD330" i="20"/>
  <c r="AE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AT330" i="20"/>
  <c r="AU330" i="20"/>
  <c r="AV330" i="20"/>
  <c r="AW330" i="20"/>
  <c r="AY330" i="20"/>
  <c r="AZ330" i="20"/>
  <c r="BA330" i="20"/>
  <c r="BB330" i="20"/>
  <c r="BC330" i="20"/>
  <c r="BD330" i="20"/>
  <c r="G420" i="10" l="1"/>
  <c r="H420" i="10"/>
  <c r="E420" i="10"/>
  <c r="E419" i="9"/>
  <c r="G419" i="9"/>
  <c r="H419" i="9"/>
  <c r="E419" i="11"/>
  <c r="H419" i="11"/>
  <c r="G419" i="11"/>
  <c r="E413" i="8"/>
  <c r="H413" i="8" s="1"/>
  <c r="G413" i="8"/>
  <c r="G413" i="7"/>
  <c r="H413" i="7"/>
  <c r="E413" i="7"/>
  <c r="H412" i="6"/>
  <c r="G412" i="6"/>
  <c r="E412" i="6"/>
  <c r="E413" i="5"/>
  <c r="G413" i="5"/>
  <c r="H413" i="5"/>
  <c r="AX330" i="20"/>
  <c r="Z330" i="20"/>
  <c r="Y330" i="20"/>
  <c r="A1" i="27" l="1"/>
  <c r="S329" i="20"/>
  <c r="T329" i="20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AT329" i="20"/>
  <c r="AU329" i="20"/>
  <c r="AV329" i="20"/>
  <c r="AW329" i="20"/>
  <c r="AX329" i="20"/>
  <c r="AY329" i="20"/>
  <c r="AZ329" i="20"/>
  <c r="BA329" i="20"/>
  <c r="BB329" i="20"/>
  <c r="BC329" i="20"/>
  <c r="BD329" i="20"/>
  <c r="Z329" i="20" l="1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E418" i="9" s="1"/>
  <c r="L418" i="11"/>
  <c r="M418" i="11"/>
  <c r="I417" i="11"/>
  <c r="C418" i="11"/>
  <c r="D418" i="11"/>
  <c r="E418" i="11" s="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H412" i="7"/>
  <c r="C412" i="7"/>
  <c r="D412" i="7"/>
  <c r="E412" i="7" s="1"/>
  <c r="L411" i="6"/>
  <c r="D411" i="6" s="1"/>
  <c r="M411" i="6"/>
  <c r="I411" i="6"/>
  <c r="C411" i="6"/>
  <c r="L412" i="5"/>
  <c r="M412" i="5"/>
  <c r="I411" i="5"/>
  <c r="C412" i="5"/>
  <c r="D412" i="5"/>
  <c r="E412" i="5" s="1"/>
  <c r="G419" i="10" l="1"/>
  <c r="H419" i="10"/>
  <c r="E419" i="10"/>
  <c r="H418" i="9"/>
  <c r="G418" i="9"/>
  <c r="G418" i="11"/>
  <c r="H418" i="11"/>
  <c r="E412" i="8"/>
  <c r="H412" i="8" s="1"/>
  <c r="G412" i="8"/>
  <c r="G412" i="7"/>
  <c r="E411" i="6"/>
  <c r="H411" i="6"/>
  <c r="G411" i="6"/>
  <c r="H412" i="5"/>
  <c r="G412" i="5"/>
  <c r="BD326" i="20"/>
  <c r="BD327" i="20"/>
  <c r="BD328" i="20"/>
  <c r="S328" i="20"/>
  <c r="T328" i="20"/>
  <c r="U328" i="20"/>
  <c r="X328" i="20" s="1"/>
  <c r="V328" i="20"/>
  <c r="W328" i="20"/>
  <c r="Y328" i="20"/>
  <c r="Z328" i="20"/>
  <c r="AA328" i="20"/>
  <c r="AB328" i="20"/>
  <c r="AC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AT328" i="20"/>
  <c r="AU328" i="20"/>
  <c r="AV328" i="20"/>
  <c r="AW328" i="20"/>
  <c r="AX328" i="20"/>
  <c r="AY328" i="20"/>
  <c r="AZ328" i="20"/>
  <c r="BA328" i="20"/>
  <c r="BB328" i="20"/>
  <c r="BC328" i="20"/>
  <c r="M274" i="25" l="1"/>
  <c r="K274" i="25"/>
  <c r="I274" i="25"/>
  <c r="B274" i="25"/>
  <c r="D274" i="25"/>
  <c r="L418" i="10"/>
  <c r="M418" i="10"/>
  <c r="I417" i="10"/>
  <c r="C418" i="10"/>
  <c r="D418" i="10"/>
  <c r="E418" i="10" s="1"/>
  <c r="L417" i="9"/>
  <c r="M417" i="9"/>
  <c r="I416" i="9"/>
  <c r="C417" i="9"/>
  <c r="D417" i="9"/>
  <c r="E417" i="9" s="1"/>
  <c r="L417" i="11"/>
  <c r="M417" i="11"/>
  <c r="I416" i="11"/>
  <c r="C417" i="11"/>
  <c r="D417" i="11"/>
  <c r="E417" i="11" s="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H418" i="10" l="1"/>
  <c r="G418" i="10"/>
  <c r="G417" i="9"/>
  <c r="H417" i="9"/>
  <c r="H417" i="11"/>
  <c r="G417" i="11"/>
  <c r="E411" i="8"/>
  <c r="H411" i="8" s="1"/>
  <c r="G411" i="8"/>
  <c r="H411" i="7"/>
  <c r="G411" i="7"/>
  <c r="E411" i="7"/>
  <c r="E410" i="6"/>
  <c r="G410" i="6"/>
  <c r="H410" i="6"/>
  <c r="E411" i="5"/>
  <c r="H411" i="5"/>
  <c r="G411" i="5"/>
  <c r="I415" i="12"/>
  <c r="I415" i="11"/>
  <c r="I415" i="9"/>
  <c r="I416" i="10"/>
  <c r="S327" i="20"/>
  <c r="T327" i="20"/>
  <c r="U327" i="20"/>
  <c r="W327" i="20" s="1"/>
  <c r="V327" i="20"/>
  <c r="AE327" i="20" s="1"/>
  <c r="Z327" i="20"/>
  <c r="AA327" i="20"/>
  <c r="AD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AT327" i="20"/>
  <c r="AU327" i="20"/>
  <c r="AW327" i="20"/>
  <c r="AX327" i="20"/>
  <c r="AY327" i="20"/>
  <c r="AZ327" i="20"/>
  <c r="BA327" i="20"/>
  <c r="BB327" i="20"/>
  <c r="BC327" i="20"/>
  <c r="S326" i="20"/>
  <c r="T326" i="20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AS326" i="20"/>
  <c r="AT326" i="20"/>
  <c r="AU326" i="20"/>
  <c r="AW326" i="20"/>
  <c r="AY326" i="20"/>
  <c r="AZ326" i="20"/>
  <c r="BA326" i="20"/>
  <c r="BB326" i="20"/>
  <c r="BC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E416" i="11" s="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E410" i="5" s="1"/>
  <c r="G416" i="11" l="1"/>
  <c r="AC327" i="20"/>
  <c r="Y327" i="20"/>
  <c r="AV327" i="20"/>
  <c r="AB327" i="20"/>
  <c r="X327" i="20"/>
  <c r="AV326" i="20"/>
  <c r="AB326" i="20"/>
  <c r="X326" i="20"/>
  <c r="AX326" i="20"/>
  <c r="AD326" i="20"/>
  <c r="Z326" i="20"/>
  <c r="E410" i="8"/>
  <c r="H410" i="8" s="1"/>
  <c r="E417" i="10"/>
  <c r="G417" i="10"/>
  <c r="H417" i="10"/>
  <c r="E416" i="9"/>
  <c r="G416" i="9"/>
  <c r="H416" i="9"/>
  <c r="H416" i="11"/>
  <c r="E410" i="7"/>
  <c r="G410" i="7"/>
  <c r="H410" i="7"/>
  <c r="G409" i="6"/>
  <c r="E409" i="6"/>
  <c r="H409" i="6"/>
  <c r="H410" i="5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E408" i="6" s="1"/>
  <c r="L409" i="5"/>
  <c r="D409" i="5" s="1"/>
  <c r="M409" i="5"/>
  <c r="I409" i="5"/>
  <c r="C409" i="5"/>
  <c r="E416" i="10" l="1"/>
  <c r="E415" i="9"/>
  <c r="H416" i="10"/>
  <c r="G415" i="9"/>
  <c r="H415" i="9"/>
  <c r="E415" i="11"/>
  <c r="G415" i="11"/>
  <c r="H415" i="11"/>
  <c r="E409" i="8"/>
  <c r="H409" i="8" s="1"/>
  <c r="G409" i="8"/>
  <c r="E409" i="7"/>
  <c r="G409" i="7"/>
  <c r="H409" i="7"/>
  <c r="H408" i="6"/>
  <c r="G408" i="6"/>
  <c r="G409" i="5"/>
  <c r="E409" i="5"/>
  <c r="H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5" i="20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AT325" i="20"/>
  <c r="AU325" i="20"/>
  <c r="AV325" i="20"/>
  <c r="AW325" i="20"/>
  <c r="AX325" i="20"/>
  <c r="AY325" i="20"/>
  <c r="AZ325" i="20"/>
  <c r="BA325" i="20"/>
  <c r="BB325" i="20"/>
  <c r="BC325" i="20"/>
  <c r="BD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E415" i="10" l="1"/>
  <c r="G415" i="10"/>
  <c r="H415" i="10"/>
  <c r="E414" i="9"/>
  <c r="H414" i="9"/>
  <c r="G414" i="9"/>
  <c r="E414" i="11"/>
  <c r="G414" i="11"/>
  <c r="H414" i="11"/>
  <c r="E408" i="8"/>
  <c r="H408" i="8" s="1"/>
  <c r="G408" i="8"/>
  <c r="E408" i="7"/>
  <c r="G408" i="7"/>
  <c r="H408" i="7"/>
  <c r="E407" i="6"/>
  <c r="H407" i="6"/>
  <c r="G407" i="6"/>
  <c r="E408" i="5"/>
  <c r="H408" i="5"/>
  <c r="G408" i="5"/>
  <c r="AC325" i="20"/>
  <c r="Y325" i="20"/>
  <c r="AE325" i="20"/>
  <c r="S324" i="20"/>
  <c r="T324" i="20"/>
  <c r="U324" i="20"/>
  <c r="V324" i="20"/>
  <c r="W324" i="20" s="1"/>
  <c r="X324" i="20"/>
  <c r="Z324" i="20"/>
  <c r="AA324" i="20"/>
  <c r="AB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AT324" i="20"/>
  <c r="AU324" i="20"/>
  <c r="AV324" i="20"/>
  <c r="AW324" i="20"/>
  <c r="AX324" i="20"/>
  <c r="AY324" i="20"/>
  <c r="AZ324" i="20"/>
  <c r="BA324" i="20"/>
  <c r="BB324" i="20"/>
  <c r="BC324" i="20"/>
  <c r="BD324" i="20"/>
  <c r="M270" i="25"/>
  <c r="K270" i="25"/>
  <c r="I270" i="25"/>
  <c r="B270" i="25"/>
  <c r="D270" i="25"/>
  <c r="L414" i="10"/>
  <c r="M414" i="10"/>
  <c r="I413" i="10"/>
  <c r="G414" i="10"/>
  <c r="C414" i="10"/>
  <c r="D414" i="10"/>
  <c r="H414" i="10" s="1"/>
  <c r="E414" i="10"/>
  <c r="L413" i="9"/>
  <c r="M413" i="9"/>
  <c r="I412" i="9"/>
  <c r="C413" i="9"/>
  <c r="D413" i="9"/>
  <c r="E413" i="9" s="1"/>
  <c r="L413" i="11"/>
  <c r="M413" i="11"/>
  <c r="I412" i="11"/>
  <c r="C413" i="11"/>
  <c r="D413" i="11"/>
  <c r="E413" i="11" s="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E406" i="6" s="1"/>
  <c r="L407" i="5"/>
  <c r="D407" i="5" s="1"/>
  <c r="M407" i="5"/>
  <c r="I407" i="5"/>
  <c r="C407" i="5"/>
  <c r="AC324" i="20" l="1"/>
  <c r="Y324" i="20"/>
  <c r="AE324" i="20"/>
  <c r="G413" i="9"/>
  <c r="H413" i="9"/>
  <c r="G413" i="11"/>
  <c r="H413" i="11"/>
  <c r="E407" i="8"/>
  <c r="H407" i="8" s="1"/>
  <c r="G407" i="8"/>
  <c r="H407" i="7"/>
  <c r="G407" i="7"/>
  <c r="E407" i="7"/>
  <c r="H406" i="6"/>
  <c r="E407" i="5"/>
  <c r="H407" i="5"/>
  <c r="G407" i="5"/>
  <c r="S323" i="20"/>
  <c r="T323" i="20"/>
  <c r="U323" i="20"/>
  <c r="V323" i="20"/>
  <c r="W323" i="20"/>
  <c r="X323" i="20"/>
  <c r="Y323" i="20"/>
  <c r="Z323" i="20"/>
  <c r="AA323" i="20"/>
  <c r="AB323" i="20"/>
  <c r="AC323" i="20"/>
  <c r="AD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AT323" i="20"/>
  <c r="AU323" i="20"/>
  <c r="AV323" i="20"/>
  <c r="AW323" i="20"/>
  <c r="AX323" i="20"/>
  <c r="AY323" i="20"/>
  <c r="AZ323" i="20"/>
  <c r="BA323" i="20"/>
  <c r="BB323" i="20"/>
  <c r="BC323" i="20"/>
  <c r="BD323" i="20"/>
  <c r="I412" i="10"/>
  <c r="S322" i="20"/>
  <c r="T322" i="20"/>
  <c r="U322" i="20"/>
  <c r="V322" i="20"/>
  <c r="Y322" i="20" s="1"/>
  <c r="W322" i="20"/>
  <c r="X322" i="20"/>
  <c r="Z322" i="20"/>
  <c r="AA322" i="20"/>
  <c r="AB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AS322" i="20"/>
  <c r="AT322" i="20"/>
  <c r="AU322" i="20"/>
  <c r="AV322" i="20"/>
  <c r="AW322" i="20"/>
  <c r="AX322" i="20"/>
  <c r="AY322" i="20"/>
  <c r="AZ322" i="20"/>
  <c r="BA322" i="20"/>
  <c r="BB322" i="20"/>
  <c r="BC322" i="20"/>
  <c r="BD322" i="20"/>
  <c r="B323" i="20"/>
  <c r="M269" i="25"/>
  <c r="K269" i="25"/>
  <c r="I269" i="25"/>
  <c r="B269" i="25"/>
  <c r="D269" i="25"/>
  <c r="L413" i="10"/>
  <c r="M413" i="10"/>
  <c r="C413" i="10"/>
  <c r="D413" i="10"/>
  <c r="E413" i="10" s="1"/>
  <c r="L412" i="9"/>
  <c r="D412" i="9" s="1"/>
  <c r="M412" i="9"/>
  <c r="I411" i="9"/>
  <c r="C412" i="9"/>
  <c r="L412" i="11"/>
  <c r="M412" i="11"/>
  <c r="I411" i="11"/>
  <c r="C412" i="11"/>
  <c r="D412" i="11"/>
  <c r="E412" i="11" s="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E406" i="7" s="1"/>
  <c r="L405" i="6"/>
  <c r="D405" i="6" s="1"/>
  <c r="M405" i="6"/>
  <c r="I405" i="6"/>
  <c r="C405" i="6"/>
  <c r="L406" i="5"/>
  <c r="M406" i="5"/>
  <c r="I406" i="5"/>
  <c r="C406" i="5"/>
  <c r="D406" i="5"/>
  <c r="E406" i="5" s="1"/>
  <c r="H413" i="10" l="1"/>
  <c r="AC322" i="20"/>
  <c r="G413" i="10"/>
  <c r="E412" i="9"/>
  <c r="H412" i="9"/>
  <c r="G412" i="9"/>
  <c r="G412" i="11"/>
  <c r="H412" i="11"/>
  <c r="G406" i="8"/>
  <c r="E406" i="8"/>
  <c r="H406" i="8" s="1"/>
  <c r="H406" i="7"/>
  <c r="H405" i="6"/>
  <c r="G405" i="6"/>
  <c r="E405" i="6"/>
  <c r="H406" i="5"/>
  <c r="G406" i="5"/>
  <c r="M268" i="25"/>
  <c r="K268" i="25"/>
  <c r="I268" i="25"/>
  <c r="B268" i="25"/>
  <c r="D268" i="25"/>
  <c r="L412" i="10"/>
  <c r="M412" i="10"/>
  <c r="I411" i="10"/>
  <c r="C412" i="10"/>
  <c r="D412" i="10"/>
  <c r="E412" i="10" s="1"/>
  <c r="L411" i="9"/>
  <c r="D411" i="9" s="1"/>
  <c r="M411" i="9"/>
  <c r="I410" i="9"/>
  <c r="C411" i="9"/>
  <c r="L411" i="11"/>
  <c r="M411" i="11"/>
  <c r="I410" i="11"/>
  <c r="C411" i="11"/>
  <c r="D411" i="11"/>
  <c r="E411" i="11" s="1"/>
  <c r="L411" i="12"/>
  <c r="M411" i="12"/>
  <c r="I410" i="12"/>
  <c r="G411" i="12"/>
  <c r="C411" i="12"/>
  <c r="D411" i="12"/>
  <c r="L405" i="8"/>
  <c r="M405" i="8"/>
  <c r="I405" i="8"/>
  <c r="C405" i="8"/>
  <c r="D405" i="8"/>
  <c r="E405" i="8" s="1"/>
  <c r="H405" i="8" s="1"/>
  <c r="L405" i="7"/>
  <c r="D405" i="7" s="1"/>
  <c r="M405" i="7"/>
  <c r="I405" i="7"/>
  <c r="C405" i="7"/>
  <c r="L404" i="6"/>
  <c r="M404" i="6"/>
  <c r="I404" i="6"/>
  <c r="C404" i="6"/>
  <c r="D404" i="6"/>
  <c r="E404" i="6" s="1"/>
  <c r="L405" i="5"/>
  <c r="M405" i="5"/>
  <c r="I405" i="5"/>
  <c r="C405" i="5"/>
  <c r="D405" i="5"/>
  <c r="E405" i="5" s="1"/>
  <c r="G412" i="10" l="1"/>
  <c r="H412" i="10"/>
  <c r="E411" i="9"/>
  <c r="G411" i="9"/>
  <c r="H411" i="9"/>
  <c r="G411" i="11"/>
  <c r="H411" i="11"/>
  <c r="G405" i="8"/>
  <c r="H405" i="7"/>
  <c r="G405" i="7"/>
  <c r="E405" i="7"/>
  <c r="H404" i="6"/>
  <c r="G404" i="6"/>
  <c r="G405" i="5"/>
  <c r="H405" i="5"/>
  <c r="BE321" i="20"/>
  <c r="BF321" i="20"/>
  <c r="BG321" i="20"/>
  <c r="BJ321" i="20" s="1"/>
  <c r="BH321" i="20"/>
  <c r="BI321" i="20"/>
  <c r="S321" i="20"/>
  <c r="T321" i="20"/>
  <c r="U321" i="20"/>
  <c r="V321" i="20"/>
  <c r="W321" i="20" s="1"/>
  <c r="X321" i="20"/>
  <c r="Z321" i="20"/>
  <c r="AA321" i="20"/>
  <c r="AB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AT321" i="20"/>
  <c r="AU321" i="20"/>
  <c r="AV321" i="20"/>
  <c r="AW321" i="20"/>
  <c r="AX321" i="20"/>
  <c r="AY321" i="20"/>
  <c r="AZ321" i="20"/>
  <c r="BA321" i="20"/>
  <c r="BB321" i="20"/>
  <c r="BC321" i="20"/>
  <c r="BD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C321" i="20" l="1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0" i="20"/>
  <c r="U320" i="20"/>
  <c r="W320" i="20" s="1"/>
  <c r="V320" i="20"/>
  <c r="X320" i="20"/>
  <c r="Y320" i="20"/>
  <c r="AA320" i="20"/>
  <c r="AB320" i="20"/>
  <c r="AC320" i="20"/>
  <c r="AE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AT320" i="20"/>
  <c r="AU320" i="20"/>
  <c r="AV320" i="20"/>
  <c r="AW320" i="20"/>
  <c r="AY320" i="20"/>
  <c r="AZ320" i="20"/>
  <c r="BA320" i="20"/>
  <c r="BB320" i="20"/>
  <c r="BC320" i="20"/>
  <c r="BD320" i="20"/>
  <c r="BE320" i="20"/>
  <c r="BJ320" i="20" s="1"/>
  <c r="BF320" i="20"/>
  <c r="BG320" i="20"/>
  <c r="BH320" i="20"/>
  <c r="BI320" i="20"/>
  <c r="B321" i="20"/>
  <c r="B322" i="20"/>
  <c r="B324" i="20"/>
  <c r="B325" i="20"/>
  <c r="I409" i="10"/>
  <c r="I408" i="9"/>
  <c r="I408" i="11"/>
  <c r="I408" i="12"/>
  <c r="AX320" i="20" l="1"/>
  <c r="AD320" i="20"/>
  <c r="Z320" i="20"/>
  <c r="I402" i="7"/>
  <c r="L402" i="7"/>
  <c r="L401" i="7"/>
  <c r="I401" i="7"/>
  <c r="I402" i="5"/>
  <c r="I401" i="5"/>
  <c r="I401" i="6"/>
  <c r="I400" i="6"/>
  <c r="S319" i="20"/>
  <c r="T319" i="20"/>
  <c r="U319" i="20"/>
  <c r="W319" i="20" s="1"/>
  <c r="V319" i="20"/>
  <c r="X319" i="20"/>
  <c r="Y319" i="20"/>
  <c r="AA319" i="20"/>
  <c r="AB319" i="20"/>
  <c r="AC319" i="20"/>
  <c r="AE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AT319" i="20"/>
  <c r="AU319" i="20"/>
  <c r="AV319" i="20"/>
  <c r="AW319" i="20"/>
  <c r="AY319" i="20"/>
  <c r="AZ319" i="20"/>
  <c r="BA319" i="20"/>
  <c r="BB319" i="20"/>
  <c r="BC319" i="20"/>
  <c r="BD319" i="20"/>
  <c r="BE319" i="20"/>
  <c r="BJ319" i="20" s="1"/>
  <c r="BF319" i="20"/>
  <c r="BG319" i="20"/>
  <c r="BH319" i="20"/>
  <c r="BI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AX319" i="20" l="1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8" i="20"/>
  <c r="U318" i="20"/>
  <c r="V318" i="20"/>
  <c r="W318" i="20"/>
  <c r="X318" i="20"/>
  <c r="Y318" i="20"/>
  <c r="Z318" i="20"/>
  <c r="AA318" i="20"/>
  <c r="AB318" i="20"/>
  <c r="AC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AT318" i="20"/>
  <c r="AU318" i="20"/>
  <c r="AV318" i="20"/>
  <c r="AW318" i="20"/>
  <c r="AX318" i="20"/>
  <c r="AY318" i="20"/>
  <c r="AZ318" i="20"/>
  <c r="BA318" i="20"/>
  <c r="BB318" i="20"/>
  <c r="BC318" i="20"/>
  <c r="BD318" i="20"/>
  <c r="BE318" i="20"/>
  <c r="BJ318" i="20" s="1"/>
  <c r="BF318" i="20"/>
  <c r="BG318" i="20"/>
  <c r="BH318" i="20"/>
  <c r="BI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G408" i="10" l="1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7" i="20"/>
  <c r="U317" i="20"/>
  <c r="W317" i="20" s="1"/>
  <c r="V317" i="20"/>
  <c r="Y317" i="20"/>
  <c r="AA317" i="20"/>
  <c r="AC317" i="20"/>
  <c r="AE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AT317" i="20"/>
  <c r="AU317" i="20"/>
  <c r="AW317" i="20"/>
  <c r="AY317" i="20"/>
  <c r="AZ317" i="20"/>
  <c r="BA317" i="20"/>
  <c r="BB317" i="20"/>
  <c r="BC317" i="20"/>
  <c r="BD317" i="20"/>
  <c r="BE317" i="20"/>
  <c r="BJ317" i="20" s="1"/>
  <c r="BF317" i="20"/>
  <c r="BG317" i="20"/>
  <c r="BH317" i="20"/>
  <c r="BI317" i="20"/>
  <c r="D407" i="10"/>
  <c r="I406" i="10"/>
  <c r="D406" i="9"/>
  <c r="I405" i="9"/>
  <c r="D406" i="11"/>
  <c r="I405" i="11"/>
  <c r="D406" i="12"/>
  <c r="G406" i="12" s="1"/>
  <c r="I405" i="12"/>
  <c r="I399" i="5"/>
  <c r="G407" i="10" l="1"/>
  <c r="G406" i="9"/>
  <c r="G406" i="11"/>
  <c r="AX317" i="20"/>
  <c r="AD317" i="20"/>
  <c r="Z317" i="20"/>
  <c r="AV317" i="20"/>
  <c r="AB317" i="20"/>
  <c r="X317" i="20"/>
  <c r="S316" i="20"/>
  <c r="T316" i="20"/>
  <c r="U316" i="20"/>
  <c r="V316" i="20"/>
  <c r="W316" i="20" s="1"/>
  <c r="X316" i="20"/>
  <c r="Z316" i="20"/>
  <c r="AA316" i="20"/>
  <c r="AB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AT316" i="20"/>
  <c r="AU316" i="20"/>
  <c r="AV316" i="20"/>
  <c r="AW316" i="20"/>
  <c r="AX316" i="20"/>
  <c r="AY316" i="20"/>
  <c r="AZ316" i="20"/>
  <c r="BA316" i="20"/>
  <c r="BB316" i="20"/>
  <c r="BC316" i="20"/>
  <c r="BD316" i="20"/>
  <c r="BE316" i="20"/>
  <c r="BF316" i="20"/>
  <c r="BG316" i="20"/>
  <c r="BH316" i="20"/>
  <c r="BJ316" i="20" s="1"/>
  <c r="BI316" i="20"/>
  <c r="B316" i="20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AC316" i="20" l="1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S315" i="20" l="1"/>
  <c r="T315" i="20"/>
  <c r="U315" i="20"/>
  <c r="W315" i="20" s="1"/>
  <c r="V315" i="20"/>
  <c r="X315" i="20"/>
  <c r="Y315" i="20"/>
  <c r="AA315" i="20"/>
  <c r="AB315" i="20"/>
  <c r="AC315" i="20"/>
  <c r="AE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AT315" i="20"/>
  <c r="AU315" i="20"/>
  <c r="AV315" i="20"/>
  <c r="AW315" i="20"/>
  <c r="AY315" i="20"/>
  <c r="AZ315" i="20"/>
  <c r="BA315" i="20"/>
  <c r="BB315" i="20"/>
  <c r="BC315" i="20"/>
  <c r="BD315" i="20"/>
  <c r="BE315" i="20"/>
  <c r="BF315" i="20"/>
  <c r="BG315" i="20"/>
  <c r="BH315" i="20"/>
  <c r="BI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G405" i="10" l="1"/>
  <c r="G404" i="9"/>
  <c r="G404" i="11"/>
  <c r="G398" i="8"/>
  <c r="G398" i="7"/>
  <c r="G397" i="6"/>
  <c r="G398" i="5"/>
  <c r="BJ315" i="20"/>
  <c r="AX315" i="20"/>
  <c r="AD315" i="20"/>
  <c r="Z315" i="20"/>
  <c r="I402" i="12"/>
  <c r="S314" i="20"/>
  <c r="T314" i="20"/>
  <c r="U314" i="20"/>
  <c r="V314" i="20"/>
  <c r="W314" i="20" s="1"/>
  <c r="X314" i="20"/>
  <c r="Z314" i="20"/>
  <c r="AA314" i="20"/>
  <c r="AB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AT314" i="20"/>
  <c r="AU314" i="20"/>
  <c r="AV314" i="20"/>
  <c r="AW314" i="20"/>
  <c r="AX314" i="20"/>
  <c r="AY314" i="20"/>
  <c r="AZ314" i="20"/>
  <c r="BA314" i="20"/>
  <c r="BB314" i="20"/>
  <c r="BC314" i="20"/>
  <c r="BD314" i="20"/>
  <c r="BE314" i="20"/>
  <c r="BF314" i="20"/>
  <c r="BG314" i="20"/>
  <c r="BJ314" i="20" s="1"/>
  <c r="BH314" i="20"/>
  <c r="BI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AC314" i="20" l="1"/>
  <c r="Y314" i="20"/>
  <c r="AE314" i="20"/>
  <c r="G404" i="10"/>
  <c r="G403" i="9"/>
  <c r="G403" i="11"/>
  <c r="G397" i="8"/>
  <c r="G397" i="7"/>
  <c r="G396" i="6"/>
  <c r="G397" i="5"/>
  <c r="S313" i="20"/>
  <c r="T313" i="20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AT313" i="20"/>
  <c r="AU313" i="20"/>
  <c r="AV313" i="20"/>
  <c r="AW313" i="20"/>
  <c r="AY313" i="20"/>
  <c r="AZ313" i="20"/>
  <c r="BA313" i="20"/>
  <c r="BB313" i="20"/>
  <c r="BC313" i="20"/>
  <c r="BD313" i="20"/>
  <c r="BE313" i="20"/>
  <c r="BJ313" i="20" s="1"/>
  <c r="BF313" i="20"/>
  <c r="BG313" i="20"/>
  <c r="BH313" i="20"/>
  <c r="BI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AX313" i="20" l="1"/>
  <c r="AD313" i="20"/>
  <c r="Z313" i="20"/>
  <c r="G403" i="10"/>
  <c r="G396" i="8"/>
  <c r="G396" i="7"/>
  <c r="G395" i="6"/>
  <c r="G396" i="5"/>
  <c r="S312" i="20"/>
  <c r="T312" i="20"/>
  <c r="U312" i="20"/>
  <c r="W312" i="20" s="1"/>
  <c r="V312" i="20"/>
  <c r="X312" i="20"/>
  <c r="Y312" i="20"/>
  <c r="AA312" i="20"/>
  <c r="AB312" i="20"/>
  <c r="AC312" i="20"/>
  <c r="AE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AT312" i="20"/>
  <c r="AU312" i="20"/>
  <c r="AV312" i="20"/>
  <c r="AW312" i="20"/>
  <c r="AY312" i="20"/>
  <c r="AZ312" i="20"/>
  <c r="BA312" i="20"/>
  <c r="BB312" i="20"/>
  <c r="BC312" i="20"/>
  <c r="BD312" i="20"/>
  <c r="BE312" i="20"/>
  <c r="BJ312" i="20" s="1"/>
  <c r="BF312" i="20"/>
  <c r="BG312" i="20"/>
  <c r="BH312" i="20"/>
  <c r="BI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AX312" i="20" l="1"/>
  <c r="AD312" i="20"/>
  <c r="Z312" i="20"/>
  <c r="G402" i="10"/>
  <c r="G401" i="9"/>
  <c r="G401" i="11"/>
  <c r="G395" i="8"/>
  <c r="G395" i="7"/>
  <c r="G394" i="6"/>
  <c r="G395" i="5"/>
  <c r="BI166" i="20"/>
  <c r="BH166" i="20"/>
  <c r="BG166" i="20"/>
  <c r="BF166" i="20"/>
  <c r="BE166" i="20"/>
  <c r="BJ166" i="20" s="1"/>
  <c r="BD166" i="20"/>
  <c r="BC166" i="20"/>
  <c r="BB166" i="20"/>
  <c r="BA166" i="20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C166" i="20"/>
  <c r="AA166" i="20"/>
  <c r="Y166" i="20"/>
  <c r="V166" i="20"/>
  <c r="AV166" i="20" s="1"/>
  <c r="U166" i="20"/>
  <c r="AB166" i="20" s="1"/>
  <c r="T166" i="20"/>
  <c r="S166" i="20"/>
  <c r="S311" i="20"/>
  <c r="T311" i="20"/>
  <c r="U311" i="20"/>
  <c r="W311" i="20" s="1"/>
  <c r="V311" i="20"/>
  <c r="X311" i="20"/>
  <c r="Y311" i="20"/>
  <c r="AA311" i="20"/>
  <c r="AB311" i="20"/>
  <c r="AC311" i="20"/>
  <c r="AE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AT311" i="20"/>
  <c r="AU311" i="20"/>
  <c r="AV311" i="20"/>
  <c r="AW311" i="20"/>
  <c r="AY311" i="20"/>
  <c r="AZ311" i="20"/>
  <c r="BA311" i="20"/>
  <c r="BB311" i="20"/>
  <c r="BC311" i="20"/>
  <c r="BD311" i="20"/>
  <c r="BE311" i="20"/>
  <c r="BJ311" i="20" s="1"/>
  <c r="BF311" i="20"/>
  <c r="BG311" i="20"/>
  <c r="BH311" i="20"/>
  <c r="BI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Z166" i="20" l="1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S310" i="20" l="1"/>
  <c r="T310" i="20"/>
  <c r="U310" i="20"/>
  <c r="V310" i="20"/>
  <c r="W310" i="20"/>
  <c r="X310" i="20"/>
  <c r="Y310" i="20"/>
  <c r="Z310" i="20"/>
  <c r="AA310" i="20"/>
  <c r="AB310" i="20"/>
  <c r="AC310" i="20"/>
  <c r="AD310" i="20"/>
  <c r="AE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AT310" i="20"/>
  <c r="AU310" i="20"/>
  <c r="AV310" i="20"/>
  <c r="AW310" i="20"/>
  <c r="AX310" i="20"/>
  <c r="AY310" i="20"/>
  <c r="AZ310" i="20"/>
  <c r="BA310" i="20"/>
  <c r="BB310" i="20"/>
  <c r="BC310" i="20"/>
  <c r="BD310" i="20"/>
  <c r="BE310" i="20"/>
  <c r="BJ310" i="20" s="1"/>
  <c r="BF310" i="20"/>
  <c r="BG310" i="20"/>
  <c r="BH310" i="20"/>
  <c r="BI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G400" i="10" l="1"/>
  <c r="G399" i="9"/>
  <c r="G399" i="11"/>
  <c r="G393" i="8"/>
  <c r="G393" i="7"/>
  <c r="G392" i="6"/>
  <c r="G393" i="5"/>
  <c r="BJ309" i="20"/>
  <c r="S309" i="20"/>
  <c r="T309" i="20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BH309" i="20" s="1"/>
  <c r="AR309" i="20"/>
  <c r="AS309" i="20"/>
  <c r="AT309" i="20"/>
  <c r="AU309" i="20"/>
  <c r="AW309" i="20"/>
  <c r="AY309" i="20"/>
  <c r="AZ309" i="20"/>
  <c r="BA309" i="20"/>
  <c r="BB309" i="20"/>
  <c r="BC309" i="20"/>
  <c r="BD309" i="20"/>
  <c r="BE309" i="20"/>
  <c r="BF309" i="20"/>
  <c r="BG309" i="20"/>
  <c r="BI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AE309" i="20" l="1"/>
  <c r="AC309" i="20"/>
  <c r="W309" i="20"/>
  <c r="AV309" i="20"/>
  <c r="AB309" i="20"/>
  <c r="X309" i="20"/>
  <c r="AX309" i="20"/>
  <c r="AD309" i="20"/>
  <c r="Z309" i="20"/>
  <c r="G392" i="8"/>
  <c r="G392" i="7"/>
  <c r="G391" i="6"/>
  <c r="G392" i="5"/>
  <c r="S308" i="20"/>
  <c r="T308" i="20"/>
  <c r="U308" i="20"/>
  <c r="W308" i="20" s="1"/>
  <c r="V308" i="20"/>
  <c r="X308" i="20"/>
  <c r="Y308" i="20"/>
  <c r="AA308" i="20"/>
  <c r="AB308" i="20"/>
  <c r="AC308" i="20"/>
  <c r="AE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AT308" i="20"/>
  <c r="AU308" i="20"/>
  <c r="AV308" i="20"/>
  <c r="AW308" i="20"/>
  <c r="AY308" i="20"/>
  <c r="AZ308" i="20"/>
  <c r="BA308" i="20"/>
  <c r="BB308" i="20"/>
  <c r="BC308" i="20"/>
  <c r="BD308" i="20"/>
  <c r="BE308" i="20"/>
  <c r="BJ308" i="20" s="1"/>
  <c r="BF308" i="20"/>
  <c r="BG308" i="20"/>
  <c r="BH308" i="20"/>
  <c r="BI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X308" i="20" l="1"/>
  <c r="AD308" i="20"/>
  <c r="Z308" i="20"/>
  <c r="G398" i="10"/>
  <c r="G397" i="9"/>
  <c r="G390" i="6"/>
  <c r="G391" i="5"/>
  <c r="BJ307" i="20"/>
  <c r="S307" i="20"/>
  <c r="T307" i="20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AT307" i="20"/>
  <c r="AU307" i="20"/>
  <c r="AW307" i="20"/>
  <c r="AY307" i="20"/>
  <c r="AZ307" i="20"/>
  <c r="BA307" i="20"/>
  <c r="BB307" i="20"/>
  <c r="BC307" i="20"/>
  <c r="BD307" i="20"/>
  <c r="BE307" i="20"/>
  <c r="BF307" i="20"/>
  <c r="BG307" i="20"/>
  <c r="BH307" i="20"/>
  <c r="BI307" i="20"/>
  <c r="AB307" i="20" l="1"/>
  <c r="W307" i="20"/>
  <c r="AV307" i="20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6" i="20"/>
  <c r="U306" i="20"/>
  <c r="V306" i="20"/>
  <c r="W306" i="20" s="1"/>
  <c r="X306" i="20"/>
  <c r="Z306" i="20"/>
  <c r="AA306" i="20"/>
  <c r="AB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AT306" i="20"/>
  <c r="AU306" i="20"/>
  <c r="AV306" i="20"/>
  <c r="AW306" i="20"/>
  <c r="AX306" i="20"/>
  <c r="AY306" i="20"/>
  <c r="AZ306" i="20"/>
  <c r="BA306" i="20"/>
  <c r="BB306" i="20"/>
  <c r="BC306" i="20"/>
  <c r="BD306" i="20"/>
  <c r="BE306" i="20"/>
  <c r="BJ306" i="20" s="1"/>
  <c r="BF306" i="20"/>
  <c r="BG306" i="20"/>
  <c r="BH306" i="20"/>
  <c r="BI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C306" i="20" l="1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G395" i="10" l="1"/>
  <c r="G394" i="9"/>
  <c r="G394" i="11"/>
  <c r="G388" i="8"/>
  <c r="G388" i="7"/>
  <c r="G387" i="6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C304" i="20" l="1"/>
  <c r="Y304" i="20"/>
  <c r="AE304" i="20"/>
  <c r="G394" i="10"/>
  <c r="G393" i="9"/>
  <c r="G393" i="11"/>
  <c r="G387" i="8"/>
  <c r="G387" i="7"/>
  <c r="G386" i="6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X303" i="20" l="1"/>
  <c r="AD303" i="20"/>
  <c r="Z303" i="20"/>
  <c r="G392" i="9"/>
  <c r="G392" i="11"/>
  <c r="G386" i="8"/>
  <c r="G386" i="7"/>
  <c r="G385" i="6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Z302" i="20" l="1"/>
  <c r="AC302" i="20"/>
  <c r="Y302" i="20"/>
  <c r="AE302" i="20"/>
  <c r="G392" i="10"/>
  <c r="G391" i="9"/>
  <c r="G391" i="11"/>
  <c r="G385" i="8"/>
  <c r="G385" i="7"/>
  <c r="G384" i="6"/>
  <c r="G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AX301" i="20" l="1"/>
  <c r="AD301" i="20"/>
  <c r="Z301" i="20"/>
  <c r="G391" i="10"/>
  <c r="G390" i="9"/>
  <c r="G390" i="11"/>
  <c r="G384" i="8"/>
  <c r="G384" i="7"/>
  <c r="G383" i="6"/>
  <c r="G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G389" i="9"/>
  <c r="G389" i="11"/>
  <c r="G383" i="8"/>
  <c r="G383" i="7"/>
  <c r="G382" i="6"/>
  <c r="G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G382" i="5" l="1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C298" i="20" l="1"/>
  <c r="Y298" i="20"/>
  <c r="G388" i="10"/>
  <c r="G387" i="9"/>
  <c r="G381" i="8"/>
  <c r="G381" i="7"/>
  <c r="G380" i="6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G387" i="10" l="1"/>
  <c r="G386" i="9"/>
  <c r="G386" i="11"/>
  <c r="G380" i="7"/>
  <c r="G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X296" i="20" l="1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G385" i="10" l="1"/>
  <c r="G384" i="9"/>
  <c r="G384" i="11"/>
  <c r="G378" i="8"/>
  <c r="G378" i="7"/>
  <c r="G377" i="6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G377" i="5" l="1"/>
  <c r="AX294" i="20"/>
  <c r="W294" i="20"/>
  <c r="X294" i="20"/>
  <c r="AD294" i="20"/>
  <c r="Z294" i="20"/>
  <c r="AE294" i="20"/>
  <c r="AV294" i="20"/>
  <c r="AB294" i="20"/>
  <c r="AC294" i="20"/>
  <c r="G384" i="10"/>
  <c r="G383" i="9"/>
  <c r="G383" i="11"/>
  <c r="G377" i="7"/>
  <c r="G376" i="6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G383" i="10" l="1"/>
  <c r="G382" i="9"/>
  <c r="G382" i="11"/>
  <c r="G376" i="8"/>
  <c r="G376" i="7"/>
  <c r="G375" i="6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W292" i="20" l="1"/>
  <c r="AX292" i="20"/>
  <c r="AD292" i="20"/>
  <c r="Z292" i="20"/>
  <c r="AV292" i="20"/>
  <c r="AB292" i="20"/>
  <c r="G382" i="10"/>
  <c r="G375" i="7"/>
  <c r="G374" i="6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G379" i="9"/>
  <c r="G379" i="11"/>
  <c r="G373" i="8"/>
  <c r="G373" i="7"/>
  <c r="G372" i="6"/>
  <c r="G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G378" i="9"/>
  <c r="G378" i="11"/>
  <c r="G372" i="8"/>
  <c r="G372" i="7"/>
  <c r="G371" i="6"/>
  <c r="G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G377" i="10" l="1"/>
  <c r="G376" i="9"/>
  <c r="G376" i="11"/>
  <c r="G370" i="8"/>
  <c r="G370" i="7"/>
  <c r="G369" i="6"/>
  <c r="G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G374" i="9" l="1"/>
  <c r="G374" i="11"/>
  <c r="G368" i="8"/>
  <c r="G368" i="7"/>
  <c r="G367" i="6"/>
  <c r="G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X284" i="20" l="1"/>
  <c r="AD284" i="20"/>
  <c r="Z284" i="20"/>
  <c r="G373" i="9"/>
  <c r="G373" i="11"/>
  <c r="G367" i="8"/>
  <c r="G367" i="7"/>
  <c r="G366" i="6"/>
  <c r="G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G371" i="11" l="1"/>
  <c r="AX282" i="20"/>
  <c r="AD282" i="20"/>
  <c r="Z282" i="20"/>
  <c r="G372" i="10"/>
  <c r="G371" i="9"/>
  <c r="G365" i="7"/>
  <c r="G364" i="6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G370" i="10" l="1"/>
  <c r="G369" i="9"/>
  <c r="G369" i="11"/>
  <c r="G363" i="8"/>
  <c r="G363" i="7"/>
  <c r="G362" i="6"/>
  <c r="G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G362" i="5" l="1"/>
  <c r="G369" i="10"/>
  <c r="G368" i="9"/>
  <c r="G368" i="11"/>
  <c r="G362" i="8"/>
  <c r="G362" i="7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X278" i="20" l="1"/>
  <c r="AD278" i="20"/>
  <c r="Z278" i="20"/>
  <c r="G368" i="10"/>
  <c r="G367" i="9"/>
  <c r="G367" i="11"/>
  <c r="G361" i="8"/>
  <c r="G361" i="7"/>
  <c r="G360" i="6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X277" i="20" l="1"/>
  <c r="AD277" i="20"/>
  <c r="Z277" i="20"/>
  <c r="G367" i="10"/>
  <c r="G366" i="9"/>
  <c r="G366" i="11"/>
  <c r="G360" i="8"/>
  <c r="G360" i="7"/>
  <c r="G359" i="6"/>
  <c r="G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AX276" i="20" l="1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G365" i="10" l="1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G357" i="5" l="1"/>
  <c r="AX274" i="20"/>
  <c r="AD274" i="20"/>
  <c r="G357" i="8"/>
  <c r="G356" i="8"/>
  <c r="G357" i="7"/>
  <c r="G356" i="5"/>
  <c r="AD273" i="20"/>
  <c r="Z273" i="20"/>
  <c r="G363" i="9"/>
  <c r="G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C271" i="20" l="1"/>
  <c r="Y271" i="20"/>
  <c r="AV271" i="20"/>
  <c r="Z271" i="20"/>
  <c r="AE271" i="20"/>
  <c r="G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G353" i="5" l="1"/>
  <c r="BJ270" i="20"/>
  <c r="Z270" i="20"/>
  <c r="Y270" i="20"/>
  <c r="G360" i="10"/>
  <c r="G359" i="9"/>
  <c r="G359" i="11"/>
  <c r="G353" i="8"/>
  <c r="G353" i="7"/>
  <c r="G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69" i="20" l="1"/>
  <c r="X269" i="20"/>
  <c r="G359" i="10"/>
  <c r="G358" i="9"/>
  <c r="G358" i="11"/>
  <c r="G352" i="8"/>
  <c r="G352" i="7"/>
  <c r="G351" i="6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Z268" i="20" l="1"/>
  <c r="AV268" i="20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J267" i="20" l="1"/>
  <c r="AB267" i="20"/>
  <c r="AX267" i="20"/>
  <c r="Z267" i="20"/>
  <c r="AV267" i="20"/>
  <c r="X267" i="20"/>
  <c r="W267" i="20"/>
  <c r="G357" i="10"/>
  <c r="G356" i="9"/>
  <c r="G356" i="11"/>
  <c r="G350" i="8"/>
  <c r="G349" i="6"/>
  <c r="G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AE264" i="20" l="1"/>
  <c r="AC264" i="20"/>
  <c r="Z264" i="20"/>
  <c r="AX264" i="20"/>
  <c r="AD264" i="20"/>
  <c r="X264" i="20"/>
  <c r="AV264" i="20"/>
  <c r="AB264" i="20"/>
  <c r="G354" i="10"/>
  <c r="G353" i="9"/>
  <c r="G353" i="11"/>
  <c r="G347" i="8"/>
  <c r="G347" i="7"/>
  <c r="G346" i="6"/>
  <c r="G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AC263" i="20" l="1"/>
  <c r="G353" i="10"/>
  <c r="G352" i="9"/>
  <c r="G345" i="6"/>
  <c r="G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W262" i="20" l="1"/>
  <c r="AX262" i="20"/>
  <c r="AD262" i="20"/>
  <c r="G352" i="10"/>
  <c r="G351" i="11"/>
  <c r="G345" i="7"/>
  <c r="G344" i="6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G350" i="10" l="1"/>
  <c r="G349" i="9"/>
  <c r="G349" i="11"/>
  <c r="G343" i="8"/>
  <c r="G343" i="7"/>
  <c r="G342" i="6"/>
  <c r="G343" i="5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X259" i="20" l="1"/>
  <c r="AD259" i="20"/>
  <c r="Z259" i="20"/>
  <c r="G348" i="9"/>
  <c r="G348" i="11"/>
  <c r="G342" i="7"/>
  <c r="G341" i="6"/>
  <c r="G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G346" i="10" l="1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G344" i="10" l="1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BD254" i="20" l="1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BD252" i="20" l="1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BB251" i="20" l="1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W234" i="20" l="1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BD228" i="20" l="1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AC225" i="20" l="1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A170" i="25" l="1"/>
  <c r="X224" i="20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B170" i="25" l="1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A19" i="25" l="1"/>
  <c r="E405" i="11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2" i="7" l="1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<sst xmlns="http://schemas.openxmlformats.org/spreadsheetml/2006/main" count="586" uniqueCount="490">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</sst>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4</xdr:row>
          <xdr:rowOff>68580</xdr:rowOff>
        </xdr:from>
        <xdr:to>
          <xdr:col>6</xdr:col>
          <xdr:colOff>22860</xdr:colOff>
          <xdr:row>5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2</xdr:row>
          <xdr:rowOff>152400</xdr:rowOff>
        </xdr:from>
        <xdr:to>
          <xdr:col>6</xdr:col>
          <xdr:colOff>68580</xdr:colOff>
          <xdr:row>4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6</xdr:row>
          <xdr:rowOff>22860</xdr:rowOff>
        </xdr:from>
        <xdr:to>
          <xdr:col>6</xdr:col>
          <xdr:colOff>0</xdr:colOff>
          <xdr:row>7</xdr:row>
          <xdr:rowOff>68580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1</xdr:row>
          <xdr:rowOff>0</xdr:rowOff>
        </xdr:from>
        <xdr:to>
          <xdr:col>6</xdr:col>
          <xdr:colOff>502920</xdr:colOff>
          <xdr:row>2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tabSelected="1" zoomScale="115" zoomScaleNormal="115" workbookViewId="0">
      <selection activeCell="C17" sqref="C17"/>
    </sheetView>
  </sheetViews>
  <sheetFormatPr defaultRowHeight="14.4" x14ac:dyDescent="0.25"/>
  <cols>
    <col min="1" max="1" width="13.44140625" customWidth="1"/>
    <col min="2" max="2" width="10.44140625" bestFit="1" customWidth="1" collapsed="1"/>
    <col min="3" max="4" width="12.77734375" bestFit="1" customWidth="1" collapsed="1"/>
    <col min="6" max="6" width="11.6640625" bestFit="1" customWidth="1" collapsed="1"/>
    <col min="10" max="13" width="16.109375" customWidth="1" collapsed="1"/>
  </cols>
  <sheetData>
    <row r="1" spans="1:14" ht="13.5" x14ac:dyDescent="0.15">
      <c r="A1" s="1">
        <f>D11</f>
        <v>43007</v>
      </c>
    </row>
    <row r="2" spans="1:14" ht="13.5" x14ac:dyDescent="0.15">
      <c r="A2" t="s">
        <v>390</v>
      </c>
      <c r="B2" s="39">
        <v>6.6724550000000002</v>
      </c>
      <c r="C2" s="1">
        <v>43007</v>
      </c>
      <c r="D2" s="41">
        <v>13</v>
      </c>
    </row>
    <row r="3" spans="1:14" x14ac:dyDescent="0.25">
      <c r="A3" t="s">
        <v>391</v>
      </c>
      <c r="B3" s="39">
        <v>6.6478149999999996</v>
      </c>
      <c r="C3" s="1">
        <v>43007</v>
      </c>
      <c r="D3" s="41">
        <v>16</v>
      </c>
      <c r="J3" s="91"/>
      <c r="K3" s="92"/>
      <c r="L3" s="93"/>
    </row>
    <row r="4" spans="1:14" x14ac:dyDescent="0.25">
      <c r="A4" t="s">
        <v>392</v>
      </c>
      <c r="B4" s="39">
        <v>6.6526050000000003</v>
      </c>
      <c r="C4" s="1">
        <v>43008</v>
      </c>
      <c r="D4" s="41">
        <v>4</v>
      </c>
      <c r="J4" s="68"/>
      <c r="K4" s="69"/>
      <c r="L4" s="70"/>
    </row>
    <row r="5" spans="1:14" x14ac:dyDescent="0.25">
      <c r="A5" t="s">
        <v>348</v>
      </c>
      <c r="B5" s="39">
        <v>3836.5012999999999</v>
      </c>
      <c r="C5" s="41">
        <v>3822.5385999999999</v>
      </c>
      <c r="D5" s="25">
        <v>3.7000000000000002E-3</v>
      </c>
      <c r="J5" s="71"/>
      <c r="K5" s="72"/>
      <c r="L5" s="73"/>
      <c r="M5" s="74"/>
    </row>
    <row r="6" spans="1:14" x14ac:dyDescent="0.25">
      <c r="A6" t="s">
        <v>349</v>
      </c>
      <c r="B6" s="39">
        <v>3348.9431</v>
      </c>
      <c r="C6" s="41">
        <v>3339.6421</v>
      </c>
      <c r="D6" s="25">
        <v>2.8E-3</v>
      </c>
      <c r="J6" s="75"/>
      <c r="K6" s="76"/>
      <c r="L6" s="77"/>
      <c r="M6" s="78"/>
    </row>
    <row r="7" spans="1:14" x14ac:dyDescent="0.25">
      <c r="A7" t="s">
        <v>350</v>
      </c>
      <c r="B7">
        <v>1866.982</v>
      </c>
      <c r="C7" s="39">
        <v>1854.7339999999999</v>
      </c>
      <c r="D7" s="25">
        <v>6.6E-3</v>
      </c>
      <c r="H7" s="96"/>
      <c r="J7" s="79"/>
      <c r="K7" s="80"/>
      <c r="L7" s="81"/>
      <c r="M7" s="82"/>
    </row>
    <row r="8" spans="1:14" x14ac:dyDescent="0.25">
      <c r="A8" t="s">
        <v>351</v>
      </c>
      <c r="B8">
        <v>11087.187</v>
      </c>
      <c r="C8" s="39">
        <v>11031.422</v>
      </c>
      <c r="D8" s="25">
        <v>5.1000000000000004E-3</v>
      </c>
      <c r="J8" s="83"/>
      <c r="K8" s="84"/>
      <c r="L8" s="85"/>
      <c r="M8" s="86"/>
    </row>
    <row r="9" spans="1:14" x14ac:dyDescent="0.25">
      <c r="A9" t="s">
        <v>352</v>
      </c>
      <c r="B9">
        <v>6603.2587000000003</v>
      </c>
      <c r="C9" s="39">
        <v>6567.7915000000003</v>
      </c>
      <c r="D9" s="25">
        <v>5.4000000000000003E-3</v>
      </c>
      <c r="J9" s="87"/>
      <c r="K9" s="88"/>
      <c r="L9" s="89"/>
      <c r="M9" s="90"/>
    </row>
    <row r="10" spans="1:14" ht="13.5" x14ac:dyDescent="0.15">
      <c r="A10" t="s">
        <v>353</v>
      </c>
      <c r="B10">
        <v>13.66</v>
      </c>
      <c r="C10" s="39">
        <v>13.802</v>
      </c>
      <c r="D10" s="1">
        <v>43007</v>
      </c>
    </row>
    <row r="11" spans="1:14" ht="13.5" x14ac:dyDescent="0.15">
      <c r="A11" t="s">
        <v>354</v>
      </c>
      <c r="B11">
        <v>14.08</v>
      </c>
      <c r="C11" s="39">
        <v>14.0931</v>
      </c>
      <c r="D11" s="1">
        <v>43007</v>
      </c>
    </row>
    <row r="12" spans="1:14" x14ac:dyDescent="0.25">
      <c r="A12" t="s">
        <v>355</v>
      </c>
      <c r="B12">
        <v>8</v>
      </c>
      <c r="C12" s="39">
        <v>8.0719999999999992</v>
      </c>
      <c r="D12" s="1">
        <v>43007</v>
      </c>
      <c r="J12" s="53"/>
      <c r="K12" s="56"/>
      <c r="L12" s="59"/>
      <c r="M12" s="62"/>
      <c r="N12" s="65"/>
    </row>
    <row r="13" spans="1:14" x14ac:dyDescent="0.25">
      <c r="A13" t="s">
        <v>356</v>
      </c>
      <c r="B13">
        <v>46.05</v>
      </c>
      <c r="C13" s="39">
        <v>46.051000000000002</v>
      </c>
      <c r="D13" s="1">
        <v>43007</v>
      </c>
      <c r="J13" s="54"/>
      <c r="K13" s="57"/>
      <c r="L13" s="60"/>
      <c r="M13" s="63"/>
      <c r="N13" s="66"/>
    </row>
    <row r="14" spans="1:14" x14ac:dyDescent="0.25">
      <c r="A14" t="s">
        <v>357</v>
      </c>
      <c r="B14">
        <v>44.04</v>
      </c>
      <c r="C14" s="39">
        <v>43.69</v>
      </c>
      <c r="D14" s="1">
        <v>43007</v>
      </c>
      <c r="J14" s="55"/>
      <c r="K14" s="58"/>
      <c r="L14" s="61"/>
      <c r="M14" s="64"/>
      <c r="N14" s="67"/>
    </row>
    <row r="15" spans="1:14" ht="13.5" x14ac:dyDescent="0.15">
      <c r="A15" t="s">
        <v>358</v>
      </c>
      <c r="B15">
        <v>34.325000000000003</v>
      </c>
      <c r="C15">
        <v>34.231900000000003</v>
      </c>
      <c r="D15" s="1">
        <v>43007</v>
      </c>
    </row>
    <row r="16" spans="1:14" ht="13.5" x14ac:dyDescent="0.15">
      <c r="A16" t="s">
        <v>359</v>
      </c>
      <c r="B16">
        <v>29.19</v>
      </c>
      <c r="C16">
        <v>29.226700000000001</v>
      </c>
      <c r="D16" s="1">
        <v>43007</v>
      </c>
    </row>
    <row r="17" spans="1:16" ht="13.5" x14ac:dyDescent="0.15">
      <c r="A17" t="s">
        <v>360</v>
      </c>
      <c r="B17">
        <v>36.435000000000002</v>
      </c>
      <c r="C17" s="39">
        <v>36.208799999999997</v>
      </c>
      <c r="D17" s="1">
        <v>43007</v>
      </c>
    </row>
    <row r="18" spans="1:16" ht="13.5" x14ac:dyDescent="0.15">
      <c r="A18" t="s">
        <v>361</v>
      </c>
      <c r="B18">
        <v>11962.6</v>
      </c>
      <c r="C18" s="1"/>
      <c r="D18" s="1"/>
    </row>
    <row r="19" spans="1:16" ht="13.5" x14ac:dyDescent="0.15">
      <c r="A19" t="s">
        <v>362</v>
      </c>
      <c r="B19">
        <v>19246.669999999998</v>
      </c>
      <c r="C19" s="1"/>
      <c r="D19" s="94"/>
    </row>
    <row r="20" spans="1:16" s="97" customFormat="1" ht="13.5" x14ac:dyDescent="0.15">
      <c r="A20" s="100" t="s">
        <v>400</v>
      </c>
      <c r="B20" s="100">
        <v>6.6368999999999998</v>
      </c>
      <c r="C20" s="98">
        <v>43009</v>
      </c>
      <c r="D20" s="99">
        <v>0.22916666666666666</v>
      </c>
    </row>
    <row r="21" spans="1:16" s="97" customFormat="1" ht="13.5" x14ac:dyDescent="0.15">
      <c r="A21" s="97" t="s">
        <v>363</v>
      </c>
      <c r="B21" s="97">
        <v>931</v>
      </c>
      <c r="C21" s="98">
        <v>935</v>
      </c>
      <c r="D21" s="99">
        <v>940</v>
      </c>
      <c r="E21" s="97" t="s">
        <v>364</v>
      </c>
      <c r="F21" s="97" t="s">
        <v>365</v>
      </c>
      <c r="G21" s="97" t="s">
        <v>366</v>
      </c>
      <c r="H21" s="97" t="s">
        <v>367</v>
      </c>
      <c r="I21" s="97" t="s">
        <v>368</v>
      </c>
      <c r="J21" s="97" t="s">
        <v>369</v>
      </c>
      <c r="K21" s="97" t="s">
        <v>370</v>
      </c>
      <c r="L21" s="97" t="s">
        <v>371</v>
      </c>
      <c r="M21" s="97" t="s">
        <v>372</v>
      </c>
      <c r="N21" s="97" t="s">
        <v>373</v>
      </c>
      <c r="O21" s="97" t="s">
        <v>374</v>
      </c>
      <c r="P21" s="97" t="s">
        <v>375</v>
      </c>
    </row>
    <row r="22" spans="1:16" ht="13.5" x14ac:dyDescent="0.15">
      <c r="A22">
        <v>3340.31</v>
      </c>
      <c r="B22">
        <v>3342.8</v>
      </c>
      <c r="C22" s="41">
        <v>3344.74</v>
      </c>
      <c r="D22" s="41">
        <v>3347.36</v>
      </c>
      <c r="E22">
        <v>3348.48</v>
      </c>
      <c r="F22">
        <v>3356.91</v>
      </c>
      <c r="G22">
        <v>3340.31</v>
      </c>
      <c r="H22">
        <v>1009</v>
      </c>
      <c r="I22">
        <v>930</v>
      </c>
      <c r="J22">
        <v>3348.35</v>
      </c>
      <c r="K22">
        <v>3350.51</v>
      </c>
      <c r="L22">
        <v>3348.94</v>
      </c>
      <c r="M22">
        <v>3352.36</v>
      </c>
      <c r="N22">
        <v>3343.54</v>
      </c>
      <c r="O22">
        <v>1323</v>
      </c>
      <c r="P22">
        <v>1408</v>
      </c>
    </row>
    <row r="23" spans="1:16" ht="13.5" x14ac:dyDescent="0.15">
      <c r="C23" s="39"/>
      <c r="D23" s="41"/>
    </row>
    <row r="24" spans="1:16" ht="13.5" x14ac:dyDescent="0.15">
      <c r="D24" s="101"/>
    </row>
    <row r="25" spans="1:16" ht="13.5" x14ac:dyDescent="0.15">
      <c r="A25" s="39"/>
      <c r="B25" s="39"/>
      <c r="C25" s="39"/>
      <c r="D25" s="101"/>
    </row>
    <row r="26" spans="1:16" ht="13.5" x14ac:dyDescent="0.15">
      <c r="C26" s="39"/>
      <c r="D26" s="101"/>
    </row>
    <row r="27" spans="1:16" ht="13.5" x14ac:dyDescent="0.15">
      <c r="D27" s="1"/>
    </row>
    <row r="28" spans="1:16" ht="13.5" x14ac:dyDescent="0.15">
      <c r="D28" s="98"/>
    </row>
    <row r="29" spans="1:16" ht="13.5" x14ac:dyDescent="0.15">
      <c r="D29" s="1"/>
    </row>
    <row r="30" spans="1:16" ht="13.5" x14ac:dyDescent="0.15">
      <c r="C30" s="1"/>
      <c r="D30" s="98"/>
    </row>
    <row r="31" spans="1:16" ht="13.5" x14ac:dyDescent="0.1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D37" s="1"/>
    </row>
    <row r="38" spans="3:4" x14ac:dyDescent="0.25">
      <c r="C38" s="98"/>
      <c r="D38" s="99"/>
    </row>
    <row r="39" spans="3:4" x14ac:dyDescent="0.25">
      <c r="C39" s="1"/>
      <c r="D39" s="1"/>
    </row>
    <row r="40" spans="3:4" x14ac:dyDescent="0.25">
      <c r="C40" s="1"/>
      <c r="D40" s="94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94"/>
    </row>
    <row r="65" spans="3:4" x14ac:dyDescent="0.25">
      <c r="C65" s="1"/>
      <c r="D65" s="94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22860</xdr:colOff>
                    <xdr:row>4</xdr:row>
                    <xdr:rowOff>68580</xdr:rowOff>
                  </from>
                  <to>
                    <xdr:col>6</xdr:col>
                    <xdr:colOff>22860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22860</xdr:colOff>
                    <xdr:row>2</xdr:row>
                    <xdr:rowOff>152400</xdr:rowOff>
                  </from>
                  <to>
                    <xdr:col>6</xdr:col>
                    <xdr:colOff>68580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30480</xdr:colOff>
                    <xdr:row>6</xdr:row>
                    <xdr:rowOff>22860</xdr:rowOff>
                  </from>
                  <to>
                    <xdr:col>6</xdr:col>
                    <xdr:colOff>0</xdr:colOff>
                    <xdr:row>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45720</xdr:colOff>
                    <xdr:row>1</xdr:row>
                    <xdr:rowOff>0</xdr:rowOff>
                  </from>
                  <to>
                    <xdr:col>6</xdr:col>
                    <xdr:colOff>502920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96"/>
  <sheetViews>
    <sheetView zoomScale="115" zoomScaleNormal="115" workbookViewId="0">
      <pane xSplit="1" ySplit="1" topLeftCell="B269" activePane="bottomRight" state="frozen"/>
      <selection pane="topRight" activeCell="B1" sqref="B1"/>
      <selection pane="bottomLeft" activeCell="A2" sqref="A2"/>
      <selection pane="bottomRight" activeCell="C292" sqref="C292"/>
    </sheetView>
  </sheetViews>
  <sheetFormatPr defaultRowHeight="14.4" x14ac:dyDescent="0.25"/>
  <cols>
    <col min="1" max="1" width="15" bestFit="1" customWidth="1" collapsed="1"/>
    <col min="2" max="2" width="15" customWidth="1" collapsed="1"/>
    <col min="3" max="3" width="17.21875" bestFit="1" customWidth="1" collapsed="1"/>
    <col min="5" max="7" width="2" customWidth="1" collapsed="1"/>
    <col min="8" max="8" width="18.33203125" bestFit="1" customWidth="1" collapsed="1"/>
    <col min="9" max="9" width="8.44140625" bestFit="1" customWidth="1" collapsed="1"/>
    <col min="10" max="10" width="12.77734375" bestFit="1" customWidth="1" collapsed="1"/>
    <col min="11" max="11" width="8.44140625" bestFit="1" customWidth="1" collapsed="1"/>
    <col min="12" max="12" width="19.33203125" bestFit="1" customWidth="1" collapsed="1"/>
    <col min="13" max="13" width="8.44140625" bestFit="1" customWidth="1" collapsed="1"/>
    <col min="14" max="14" width="63.777343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6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91" si="15">LN(C220/C219)</f>
        <v>5.8655326653686257E-5</v>
      </c>
      <c r="H220">
        <v>6.8302350000000001</v>
      </c>
      <c r="I220" s="25">
        <f t="shared" ref="I220:I291" si="16">LN(H220/H219)</f>
        <v>1.1859738836099735E-4</v>
      </c>
      <c r="J220">
        <v>6.8346549999999997</v>
      </c>
      <c r="K220" s="25">
        <f t="shared" ref="K220:K291" si="17">LN(J220/J219)</f>
        <v>6.0958008553464011E-4</v>
      </c>
      <c r="L220">
        <v>6.837275</v>
      </c>
      <c r="M220" s="25">
        <f t="shared" ref="M220:M291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451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x14ac:dyDescent="0.1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455</v>
      </c>
    </row>
    <row r="268" spans="1:14" x14ac:dyDescent="0.1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x14ac:dyDescent="0.1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457</v>
      </c>
    </row>
    <row r="270" spans="1:14" x14ac:dyDescent="0.1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462</v>
      </c>
    </row>
    <row r="271" spans="1:14" x14ac:dyDescent="0.1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463</v>
      </c>
    </row>
    <row r="272" spans="1:14" x14ac:dyDescent="0.1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x14ac:dyDescent="0.1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x14ac:dyDescent="0.1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x14ac:dyDescent="0.1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x14ac:dyDescent="0.1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x14ac:dyDescent="0.1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466</v>
      </c>
    </row>
    <row r="278" spans="1:14" x14ac:dyDescent="0.1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x14ac:dyDescent="0.1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x14ac:dyDescent="0.1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x14ac:dyDescent="0.1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x14ac:dyDescent="0.15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x14ac:dyDescent="0.15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475</v>
      </c>
    </row>
    <row r="284" spans="1:14" x14ac:dyDescent="0.15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 x14ac:dyDescent="0.15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si="18"/>
        <v>-2.839169343186405E-3</v>
      </c>
    </row>
    <row r="286" spans="1:14" x14ac:dyDescent="0.15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8"/>
        <v>1.7432247218538209E-3</v>
      </c>
      <c r="N286" t="s">
        <v>478</v>
      </c>
    </row>
    <row r="287" spans="1:14" x14ac:dyDescent="0.15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8"/>
        <v>5.1003831815006296E-3</v>
      </c>
    </row>
    <row r="288" spans="1:14" x14ac:dyDescent="0.15">
      <c r="A288" s="98">
        <v>43004</v>
      </c>
      <c r="B288" s="41">
        <f t="shared" si="14"/>
        <v>2</v>
      </c>
      <c r="C288">
        <v>6.6075999999999997</v>
      </c>
      <c r="D288" s="101">
        <f t="shared" si="15"/>
        <v>1.9845334150460476E-3</v>
      </c>
      <c r="H288">
        <v>6.6142450000000004</v>
      </c>
      <c r="I288" s="101">
        <f t="shared" si="16"/>
        <v>2.3878525337969318E-3</v>
      </c>
      <c r="J288">
        <v>6.6229699999999996</v>
      </c>
      <c r="K288" s="101">
        <f t="shared" si="17"/>
        <v>2.3990814276522265E-3</v>
      </c>
      <c r="L288">
        <v>6.6288049999999998</v>
      </c>
      <c r="M288" s="101">
        <f t="shared" si="18"/>
        <v>2.3266528420817566E-3</v>
      </c>
      <c r="N288" t="s">
        <v>486</v>
      </c>
    </row>
    <row r="289" spans="1:13" x14ac:dyDescent="0.15">
      <c r="A289" s="98">
        <v>43005</v>
      </c>
      <c r="B289" s="41">
        <f t="shared" si="14"/>
        <v>3</v>
      </c>
      <c r="C289">
        <v>6.6191999999999904</v>
      </c>
      <c r="D289" s="101">
        <f t="shared" si="15"/>
        <v>1.75401502616001E-3</v>
      </c>
      <c r="H289">
        <v>6.6312850000000001</v>
      </c>
      <c r="I289" s="101">
        <f t="shared" si="16"/>
        <v>2.5729448954421516E-3</v>
      </c>
      <c r="J289">
        <v>6.6391049999999998</v>
      </c>
      <c r="K289" s="101">
        <f t="shared" si="17"/>
        <v>2.4332554235920439E-3</v>
      </c>
      <c r="L289">
        <v>6.6398200000000003</v>
      </c>
      <c r="M289" s="101">
        <f t="shared" si="18"/>
        <v>1.6603080621165438E-3</v>
      </c>
    </row>
    <row r="290" spans="1:13" x14ac:dyDescent="0.15">
      <c r="A290" s="98">
        <v>43006</v>
      </c>
      <c r="B290" s="41">
        <f t="shared" si="14"/>
        <v>4</v>
      </c>
      <c r="C290">
        <v>6.6284999999999998</v>
      </c>
      <c r="D290" s="101">
        <f t="shared" si="15"/>
        <v>1.4040175317587785E-3</v>
      </c>
      <c r="H290">
        <v>6.6710849999999997</v>
      </c>
      <c r="I290" s="101">
        <f t="shared" si="16"/>
        <v>5.9839139582740569E-3</v>
      </c>
      <c r="J290">
        <v>6.6678850000000001</v>
      </c>
      <c r="K290" s="101">
        <f t="shared" si="17"/>
        <v>4.3255529422931514E-3</v>
      </c>
      <c r="L290">
        <v>6.6544299999999996</v>
      </c>
      <c r="M290" s="101">
        <f t="shared" si="18"/>
        <v>2.1979436044437116E-3</v>
      </c>
    </row>
    <row r="291" spans="1:13" x14ac:dyDescent="0.15">
      <c r="A291" s="98">
        <v>43007</v>
      </c>
      <c r="B291" s="41">
        <f t="shared" si="14"/>
        <v>5</v>
      </c>
      <c r="C291">
        <v>6.6368999999999998</v>
      </c>
      <c r="D291" s="101">
        <f t="shared" si="15"/>
        <v>1.2664527451463289E-3</v>
      </c>
      <c r="H291">
        <v>6.6724550000000002</v>
      </c>
      <c r="I291" s="101">
        <f t="shared" si="16"/>
        <v>2.0534281080040795E-4</v>
      </c>
      <c r="J291">
        <v>6.6478149999999996</v>
      </c>
      <c r="K291" s="101">
        <f t="shared" si="17"/>
        <v>-3.0144889413618067E-3</v>
      </c>
      <c r="L291">
        <v>6.6526050000000003</v>
      </c>
      <c r="M291" s="101">
        <f t="shared" si="18"/>
        <v>-2.7429100644001261E-4</v>
      </c>
    </row>
    <row r="292" spans="1:13" x14ac:dyDescent="0.25">
      <c r="A292" s="98">
        <v>43017</v>
      </c>
      <c r="B292" s="41">
        <f t="shared" si="14"/>
        <v>1</v>
      </c>
    </row>
    <row r="293" spans="1:13" x14ac:dyDescent="0.25">
      <c r="A293" s="98">
        <v>43018</v>
      </c>
      <c r="B293" s="41">
        <f t="shared" si="14"/>
        <v>2</v>
      </c>
    </row>
    <row r="294" spans="1:13" x14ac:dyDescent="0.25">
      <c r="A294" s="98">
        <v>43019</v>
      </c>
      <c r="B294" s="41">
        <f t="shared" si="14"/>
        <v>3</v>
      </c>
    </row>
    <row r="295" spans="1:13" x14ac:dyDescent="0.25">
      <c r="A295" s="98">
        <v>43020</v>
      </c>
      <c r="B295" s="41">
        <f t="shared" si="14"/>
        <v>4</v>
      </c>
    </row>
    <row r="296" spans="1:13" x14ac:dyDescent="0.25">
      <c r="A296" s="98">
        <v>43021</v>
      </c>
      <c r="B296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50"/>
  <sheetViews>
    <sheetView zoomScale="115" zoomScaleNormal="115" workbookViewId="0">
      <pane xSplit="2" ySplit="6" topLeftCell="C333" activePane="bottomRight" state="frozen"/>
      <selection pane="topRight" activeCell="C1" sqref="C1"/>
      <selection pane="bottomLeft" activeCell="A3" sqref="A3"/>
      <selection pane="bottomRight" activeCell="D345" sqref="D345"/>
    </sheetView>
  </sheetViews>
  <sheetFormatPr defaultRowHeight="14.4" x14ac:dyDescent="0.25"/>
  <cols>
    <col min="1" max="1" width="12" bestFit="1" customWidth="1" collapsed="1"/>
    <col min="2" max="2" width="10.44140625" customWidth="1" collapsed="1"/>
    <col min="3" max="3" width="9.44140625" bestFit="1" customWidth="1" collapsed="1"/>
    <col min="4" max="4" width="8.44140625" customWidth="1" collapsed="1"/>
    <col min="5" max="5" width="10.44140625" bestFit="1" customWidth="1" collapsed="1"/>
    <col min="6" max="6" width="11.6640625" bestFit="1" customWidth="1" collapsed="1"/>
    <col min="7" max="7" width="10.44140625" bestFit="1" customWidth="1" collapsed="1"/>
    <col min="8" max="8" width="13" bestFit="1" customWidth="1" collapsed="1"/>
    <col min="9" max="11" width="8.44140625" customWidth="1" collapsed="1"/>
    <col min="12" max="12" width="10.6640625" bestFit="1" customWidth="1" collapsed="1"/>
    <col min="13" max="13" width="11" bestFit="1" customWidth="1" collapsed="1"/>
    <col min="14" max="14" width="10.77734375" bestFit="1" customWidth="1" collapsed="1"/>
    <col min="15" max="16" width="9.44140625" customWidth="1" collapsed="1"/>
    <col min="17" max="17" width="11.88671875" bestFit="1" customWidth="1" collapsed="1"/>
    <col min="18" max="18" width="9.44140625" customWidth="1" collapsed="1"/>
    <col min="19" max="19" width="10.44140625" customWidth="1" collapsed="1"/>
    <col min="20" max="20" width="9.21875" bestFit="1" customWidth="1" collapsed="1"/>
    <col min="21" max="25" width="8.44140625" customWidth="1" collapsed="1"/>
    <col min="26" max="26" width="8.33203125" customWidth="1" collapsed="1"/>
    <col min="27" max="27" width="10.6640625" bestFit="1" customWidth="1" collapsed="1"/>
    <col min="28" max="33" width="8.6640625" customWidth="1" collapsed="1"/>
    <col min="34" max="35" width="11.109375" bestFit="1" customWidth="1" collapsed="1"/>
    <col min="36" max="36" width="12.21875" bestFit="1" customWidth="1" collapsed="1"/>
    <col min="37" max="37" width="10.44140625" bestFit="1" customWidth="1" collapsed="1"/>
    <col min="38" max="38" width="10.77734375" bestFit="1" customWidth="1" collapsed="1"/>
    <col min="39" max="42" width="10.6640625" bestFit="1" customWidth="1" collapsed="1"/>
    <col min="43" max="43" width="11.109375" customWidth="1" collapsed="1"/>
    <col min="44" max="44" width="10.77734375" bestFit="1" customWidth="1" collapsed="1"/>
    <col min="45" max="46" width="10.6640625" bestFit="1" customWidth="1" collapsed="1"/>
    <col min="47" max="47" width="9.44140625" customWidth="1" collapsed="1"/>
    <col min="48" max="48" width="13.109375" customWidth="1" collapsed="1"/>
    <col min="49" max="49" width="12.77734375" bestFit="1" customWidth="1" collapsed="1"/>
    <col min="50" max="50" width="10.6640625" bestFit="1" customWidth="1" collapsed="1"/>
    <col min="51" max="51" width="10.77734375" bestFit="1" customWidth="1" collapsed="1"/>
    <col min="52" max="52" width="10.6640625" bestFit="1" customWidth="1" collapsed="1"/>
    <col min="53" max="53" width="14.21875" customWidth="1" collapsed="1"/>
    <col min="54" max="61" width="10.6640625" bestFit="1" customWidth="1" collapsed="1"/>
    <col min="62" max="62" width="11.33203125" customWidth="1" collapsed="1"/>
    <col min="63" max="63" width="21.33203125" style="50" customWidth="1" collapsed="1"/>
    <col min="64" max="68" width="10.6640625" bestFit="1" customWidth="1" collapsed="1"/>
    <col min="69" max="70" width="10.44140625" bestFit="1" customWidth="1" collapsed="1"/>
    <col min="71" max="76" width="10.6640625" bestFit="1" customWidth="1" collapsed="1"/>
    <col min="77" max="77" width="10.44140625" bestFit="1" customWidth="1" collapsed="1"/>
    <col min="78" max="81" width="10.6640625" bestFit="1" customWidth="1" collapsed="1"/>
    <col min="82" max="83" width="10.44140625" bestFit="1" customWidth="1" collapsed="1"/>
    <col min="84" max="86" width="10.6640625" bestFit="1" customWidth="1" collapsed="1"/>
    <col min="87" max="87" width="10.44140625" bestFit="1" customWidth="1" collapsed="1"/>
    <col min="88" max="91" width="10.6640625" bestFit="1" customWidth="1" collapsed="1"/>
    <col min="92" max="93" width="10.44140625" bestFit="1" customWidth="1" collapsed="1"/>
    <col min="94" max="96" width="10.6640625" bestFit="1" customWidth="1" collapsed="1"/>
    <col min="97" max="97" width="10.44140625" bestFit="1" customWidth="1" collapsed="1"/>
    <col min="98" max="121" width="10.6640625" bestFit="1" customWidth="1" collapsed="1"/>
    <col min="122" max="122" width="9.6640625" bestFit="1" customWidth="1" collapsed="1"/>
    <col min="123" max="168" width="10.6640625" bestFit="1" customWidth="1" collapsed="1"/>
    <col min="169" max="170" width="9.6640625" bestFit="1" customWidth="1" collapsed="1"/>
    <col min="171" max="200" width="10.6640625" bestFit="1" customWidth="1" collapsed="1"/>
    <col min="201" max="201" width="9.6640625" bestFit="1" customWidth="1" collapsed="1"/>
    <col min="202" max="221" width="10.6640625" bestFit="1" customWidth="1" collapsed="1"/>
    <col min="222" max="223" width="10.44140625" bestFit="1" customWidth="1" collapsed="1"/>
    <col min="224" max="228" width="10.6640625" bestFit="1" customWidth="1" collapsed="1"/>
    <col min="229" max="229" width="10.44140625" bestFit="1" customWidth="1" collapsed="1"/>
    <col min="230" max="250" width="10.6640625" bestFit="1" customWidth="1" collapsed="1"/>
    <col min="251" max="251" width="10.44140625" bestFit="1" customWidth="1" collapsed="1"/>
    <col min="252" max="252" width="10.6640625" bestFit="1" customWidth="1" collapsed="1"/>
    <col min="253" max="253" width="10.44140625" bestFit="1" customWidth="1" collapsed="1"/>
    <col min="254" max="263" width="10.6640625" bestFit="1" customWidth="1" collapsed="1"/>
    <col min="264" max="264" width="10.44140625" bestFit="1" customWidth="1" collapsed="1"/>
    <col min="265" max="268" width="10.6640625" bestFit="1" customWidth="1" collapsed="1"/>
    <col min="269" max="269" width="10.44140625" bestFit="1" customWidth="1" collapsed="1"/>
    <col min="270" max="270" width="10.6640625" bestFit="1" customWidth="1" collapsed="1"/>
    <col min="271" max="271" width="10.44140625" bestFit="1" customWidth="1" collapsed="1"/>
    <col min="272" max="274" width="10.6640625" bestFit="1" customWidth="1" collapsed="1"/>
    <col min="275" max="275" width="9.44140625" bestFit="1" customWidth="1" collapsed="1"/>
    <col min="276" max="284" width="10.6640625" bestFit="1" customWidth="1" collapsed="1"/>
  </cols>
  <sheetData>
    <row r="1" spans="1:284" ht="13.5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3.5" x14ac:dyDescent="0.15">
      <c r="BK2" s="51"/>
    </row>
    <row r="3" spans="1:284" s="39" customFormat="1" ht="13.5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3.5" x14ac:dyDescent="0.15">
      <c r="C5" s="45" t="s">
        <v>49</v>
      </c>
      <c r="BE5" s="45" t="s">
        <v>82</v>
      </c>
      <c r="BK5" s="52"/>
    </row>
    <row r="6" spans="1:284" ht="13.5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3.5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ht="13.5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ht="13.5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ht="13.5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ht="13.5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ht="13.5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ht="13.5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ht="13.5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ht="13.5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ht="13.5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ht="13.5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ht="13.5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ht="13.5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ht="13.5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ht="13.5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ht="13.5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ht="13.5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ht="13.5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ht="13.5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ht="13.5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ht="13.5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ht="13.5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ht="13.5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ht="13.5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ht="13.5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ht="13.5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ht="13.5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ht="13.5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ht="13.5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ht="13.5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ht="13.5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ht="13.5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ht="13.5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ht="13.5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ht="13.5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ht="13.5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ht="13.5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ht="13.5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ht="13.5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ht="13.5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ht="13.5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ht="13.5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ht="13.5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ht="13.5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ht="13.5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ht="13.5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ht="13.5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ht="13.5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ht="13.5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ht="13.5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ht="13.5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ht="13.5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ht="13.5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ht="13.5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ht="13.5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ht="13.5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ht="13.5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ht="13.5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ht="13.5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ht="13.5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ht="13.5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ht="13.5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ht="13.5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ht="13.5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ht="13.5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ht="13.5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ht="13.5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ht="13.5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ht="13.5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ht="13.5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ht="13.5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ht="13.5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ht="13.5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ht="13.5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ht="13.5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ht="13.5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ht="13.5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ht="13.5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ht="13.5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ht="13.5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ht="13.5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ht="13.5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ht="13.5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ht="13.5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ht="13.5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ht="13.5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ht="13.5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ht="13.5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ht="13.5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ht="13.5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ht="13.5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ht="13.5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ht="13.5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ht="13.5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ht="13.5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ht="13.5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ht="13.5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ht="13.5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ht="13.5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ht="13.5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ht="13.5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ht="13.5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ht="13.5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ht="13.5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ht="13.5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ht="13.5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ht="13.5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ht="13.5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ht="13.5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ht="13.5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ht="13.5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ht="13.5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ht="13.5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ht="13.5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ht="13.5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ht="13.5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ht="13.5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ht="13.5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ht="13.5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ht="13.5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ht="13.5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ht="13.5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ht="13.5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ht="13.5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ht="13.5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ht="13.5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ht="13.5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ht="13.5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ht="13.5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ht="13.5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ht="13.5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ht="13.5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ht="13.5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ht="13.5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ht="13.5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ht="13.5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ht="13.5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ht="13.5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ht="13.5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ht="13.5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ht="13.5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ht="13.5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ht="13.5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ht="13.5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ht="13.5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ht="13.5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ht="13.5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ht="13.5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ht="13.5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ht="13.5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ht="13.5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ht="13.5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ht="13.5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ht="13.5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ht="13.5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ht="13.5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ht="13.5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ht="13.5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ht="13.5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 ht="13.5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ht="13.5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45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ht="13.5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ht="13.5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ht="13.5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ht="13.5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ht="13.5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ht="13.5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ht="13.5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ht="13.5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ht="13.5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ht="13.5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ht="13.5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ht="13.5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ht="13.5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ht="13.5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ht="13.5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ht="13.5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ht="13.5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ht="13.5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ht="13.5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ht="13.5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ht="13.5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ht="13.5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ht="13.5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ht="13.5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ht="13.5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ht="13.5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ht="13.5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3.5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ht="13.5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ht="13.5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ht="13.5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ht="13.5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ht="13.5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ht="13.5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ht="13.5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ht="13.5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ht="13.5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ht="13.5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ht="13.5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ht="13.5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ht="13.5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ht="13.5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ht="13.5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ht="13.5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ht="13.5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ht="13.5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ht="13.5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ht="13.5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ht="13.5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ht="13.5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ht="13.5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ht="13.5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ht="13.5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ht="13.5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ht="13.5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ht="13.5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ht="13.5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ht="13.5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ht="13.5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ht="13.5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ht="13.5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ht="13.5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ht="13.5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ht="13.5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ht="13.5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ht="13.5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ht="13.5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ht="13.5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ht="13.5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ht="13.5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ht="13.5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ht="13.5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ht="13.5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ht="13.5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ht="13.5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ht="13.5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ht="13.5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ht="13.5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ht="13.5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ht="13.5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ht="13.5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ht="13.5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ht="13.5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ht="13.5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ht="13.5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ht="13.5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ht="13.5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ht="13.5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ht="13.5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ht="13.5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ht="13.5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ht="13.5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ht="13.5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ht="13.5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ht="13.5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ht="13.5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ht="13.5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ht="13.5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ht="13.5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ht="13.5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ht="13.5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ht="13.5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ht="13.5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ht="13.5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ht="13.5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ht="13.5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ht="13.5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ht="13.5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ht="13.5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ht="13.5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ht="13.5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ht="13.5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ht="13.5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ht="13.5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ht="13.5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ht="13.5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ht="13.5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ht="13.5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ht="13.5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ht="13.5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ht="13.5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ht="13.5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ht="13.5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ht="13.5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ht="13.5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ht="13.5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ht="13.5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ht="13.5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ht="13.5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ht="13.5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ht="13.5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ht="13.5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ht="13.5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ht="13.5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ht="13.5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ht="13.5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ht="13.5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ht="13.5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ht="13.5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ht="13.5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ht="13.5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ht="13.5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453</v>
      </c>
    </row>
    <row r="321" spans="1:62" ht="13.5" x14ac:dyDescent="0.1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ht="13.5" x14ac:dyDescent="0.1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ht="13.5" x14ac:dyDescent="0.1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ht="13.5" x14ac:dyDescent="0.1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ht="13.5" x14ac:dyDescent="0.1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ht="13.5" x14ac:dyDescent="0.1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ht="13.5" x14ac:dyDescent="0.1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ht="13.5" x14ac:dyDescent="0.1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ht="13.5" x14ac:dyDescent="0.1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ht="13.5" x14ac:dyDescent="0.15">
      <c r="A330" s="98">
        <v>42986</v>
      </c>
      <c r="B330" s="41">
        <f t="shared" ref="B330:B350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ht="13.5" x14ac:dyDescent="0.1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ht="13.5" x14ac:dyDescent="0.1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ht="13.5" x14ac:dyDescent="0.1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ht="13.5" x14ac:dyDescent="0.1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ht="13.5" x14ac:dyDescent="0.1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ht="13.5" x14ac:dyDescent="0.1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62" ht="13.5" x14ac:dyDescent="0.15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62" ht="13.5" x14ac:dyDescent="0.15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62" ht="13.5" x14ac:dyDescent="0.15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62" ht="13.5" x14ac:dyDescent="0.15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62" ht="13.5" x14ac:dyDescent="0.15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62" ht="13.5" x14ac:dyDescent="0.15">
      <c r="A342" s="98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100">
        <f t="shared" si="195"/>
        <v>3367.1818499999999</v>
      </c>
      <c r="T342" s="100" t="str">
        <f t="shared" ref="T342" si="4598">IF(AVERAGE(N341)&lt;S341,"熊",IF(AVERAGE(N341)&gt;S341,"牛",""))</f>
        <v>熊</v>
      </c>
      <c r="U342" s="100">
        <f t="shared" ref="U342" si="4599">MAX(H342,O342)</f>
        <v>3347.0832</v>
      </c>
      <c r="V342" s="100">
        <f t="shared" ref="V342" si="4600">MIN(I342,P342)</f>
        <v>3332.6149</v>
      </c>
      <c r="W342" s="40">
        <f t="shared" ref="W342" si="4601">LN(U342/V342)</f>
        <v>4.3320289060892808E-3</v>
      </c>
      <c r="X342" s="100">
        <f t="shared" ref="X342" si="4602">IF(U342=H342,J342,Q342)</f>
        <v>942</v>
      </c>
      <c r="Y342" s="100">
        <f t="shared" ref="Y342" si="4603">IF(V342=I342,K342,R342)</f>
        <v>1434</v>
      </c>
      <c r="Z342" s="101">
        <f t="shared" ref="Z342" si="4604">(U342-V342)/(C342)</f>
        <v>4.3365657982435109E-3</v>
      </c>
      <c r="AA342" s="101">
        <f t="shared" ref="AA342" si="4605">LN(C342/N341)</f>
        <v>-1.3357180191721685E-3</v>
      </c>
      <c r="AB342" s="101">
        <f t="shared" ref="AB342" si="4606">LN(N342/U342)</f>
        <v>-9.7320094426893845E-4</v>
      </c>
      <c r="AC342" s="101">
        <f t="shared" ref="AC342" si="4607">LN(N342/V342)</f>
        <v>3.3588279618203903E-3</v>
      </c>
      <c r="AD342" s="101">
        <f t="shared" ref="AD342" si="4608">LN(U342/C342)</f>
        <v>3.211974860383578E-3</v>
      </c>
      <c r="AE342" s="101">
        <f t="shared" ref="AE342" si="4609">LN(V342/C342)</f>
        <v>-1.1200540457056618E-3</v>
      </c>
      <c r="AF342" s="101">
        <f t="shared" ref="AF342" si="4610">LN(N342/C342)</f>
        <v>2.2387739161146814E-3</v>
      </c>
      <c r="AG342" s="101">
        <f t="shared" ref="AG342" si="4611">LN(N342/N341)</f>
        <v>9.0305589694268835E-4</v>
      </c>
      <c r="AH342" s="101">
        <f t="shared" ref="AH342" si="4612">LN(D342/C342)</f>
        <v>1.4982402885228246E-3</v>
      </c>
      <c r="AI342" s="101">
        <f t="shared" ref="AI342" si="4613">LN(E342/C342)</f>
        <v>2.3903568409428815E-3</v>
      </c>
      <c r="AJ342" s="101">
        <f t="shared" ref="AJ342" si="4614">LN(F342/C342)</f>
        <v>2.9512362670938747E-3</v>
      </c>
      <c r="AK342" s="101">
        <f t="shared" ref="AK342" si="4615">+LN(G342/C342)</f>
        <v>2.2616217243528768E-3</v>
      </c>
      <c r="AL342" s="101">
        <f t="shared" ref="AL342" si="4616">LN(H342/I342)</f>
        <v>3.5270094455214862E-3</v>
      </c>
      <c r="AM342" s="101">
        <f t="shared" ref="AM342" si="4617">LN(O342/P342)</f>
        <v>3.7851047936177354E-3</v>
      </c>
      <c r="AN342" s="101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101">
        <f t="shared" ref="AQ342" si="4621">LN(M342/L342)</f>
        <v>1.4757110767508395E-4</v>
      </c>
      <c r="AR342" s="101">
        <f t="shared" ref="AR342" si="4622">LN(N342/L342)</f>
        <v>-2.2847808238215186E-5</v>
      </c>
      <c r="AS342" s="101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101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101">
        <f t="shared" ref="AY342" si="4629">LN(G342/I342)</f>
        <v>2.5766563094908636E-3</v>
      </c>
      <c r="AZ342" s="101">
        <f t="shared" ref="AZ342" si="4630">LN(N342/P342)</f>
        <v>3.3588279618203903E-3</v>
      </c>
      <c r="BA342" s="101">
        <f t="shared" ref="BA342" si="4631">AV341</f>
        <v>0.37324127897701975</v>
      </c>
      <c r="BB342" s="101">
        <f t="shared" ref="BB342" si="4632">AR341</f>
        <v>4.1936828325712444E-5</v>
      </c>
      <c r="BC342" s="101">
        <f t="shared" ref="BC342" si="4633">AS341</f>
        <v>-1.1306733188512297E-3</v>
      </c>
      <c r="BD342" s="39">
        <f t="shared" ref="BD342" si="4634">IF(AR341&lt;0,1,0)</f>
        <v>0</v>
      </c>
      <c r="BJ342" t="s">
        <v>483</v>
      </c>
    </row>
    <row r="343" spans="1:62" ht="13.5" x14ac:dyDescent="0.15">
      <c r="A343" s="98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100">
        <f t="shared" si="195"/>
        <v>3366.0918249999995</v>
      </c>
      <c r="T343" s="100" t="str">
        <f t="shared" ref="T343" si="4635">IF(AVERAGE(N342)&lt;S342,"熊",IF(AVERAGE(N342)&gt;S342,"牛",""))</f>
        <v>熊</v>
      </c>
      <c r="U343" s="100">
        <f t="shared" ref="U343" si="4636">MAX(H343,O343)</f>
        <v>3349.6473000000001</v>
      </c>
      <c r="V343" s="100">
        <f t="shared" ref="V343" si="4637">MIN(I343,P343)</f>
        <v>3340.4283999999998</v>
      </c>
      <c r="W343" s="40">
        <f t="shared" ref="W343" si="4638">LN(U343/V343)</f>
        <v>2.7559944755733128E-3</v>
      </c>
      <c r="X343" s="100">
        <f t="shared" ref="X343" si="4639">IF(U343=H343,J343,Q343)</f>
        <v>1354</v>
      </c>
      <c r="Y343" s="100">
        <f t="shared" ref="Y343" si="4640">IF(V343=I343,K343,R343)</f>
        <v>941</v>
      </c>
      <c r="Z343" s="101">
        <f t="shared" ref="Z343" si="4641">(U343-V343)/(C343)</f>
        <v>2.759470656008422E-3</v>
      </c>
      <c r="AA343" s="101">
        <f t="shared" ref="AA343" si="4642">LN(C343/N342)</f>
        <v>-8.9922449709429163E-4</v>
      </c>
      <c r="AB343" s="101">
        <f t="shared" ref="AB343" si="4643">LN(N343/U343)</f>
        <v>-1.2498674912633327E-3</v>
      </c>
      <c r="AC343" s="101">
        <f t="shared" ref="AC343" si="4644">LN(N343/V343)</f>
        <v>1.5061269843099825E-3</v>
      </c>
      <c r="AD343" s="101">
        <f t="shared" ref="AD343" si="4645">LN(U343/C343)</f>
        <v>2.6382021514462931E-3</v>
      </c>
      <c r="AE343" s="101">
        <f t="shared" ref="AE343" si="4646">LN(V343/C343)</f>
        <v>-1.1779232412687534E-4</v>
      </c>
      <c r="AF343" s="101">
        <f t="shared" ref="AF343" si="4647">LN(N343/C343)</f>
        <v>1.3883346601830464E-3</v>
      </c>
      <c r="AG343" s="101">
        <f t="shared" ref="AG343" si="4648">LN(N343/N342)</f>
        <v>4.8911016308878777E-4</v>
      </c>
      <c r="AH343" s="101">
        <f t="shared" ref="AH343" si="4649">LN(D343/C343)</f>
        <v>2.3772760536030691E-4</v>
      </c>
      <c r="AI343" s="101">
        <f t="shared" ref="AI343" si="4650">LN(E343/C343)</f>
        <v>5.215629014570847E-4</v>
      </c>
      <c r="AJ343" s="101">
        <f t="shared" ref="AJ343" si="4651">LN(F343/C343)</f>
        <v>-7.4233505383099936E-6</v>
      </c>
      <c r="AK343" s="101">
        <f t="shared" ref="AK343" si="4652">+LN(G343/C343)</f>
        <v>1.1539898819804097E-3</v>
      </c>
      <c r="AL343" s="101">
        <f t="shared" ref="AL343" si="4653">LN(H343/I343)</f>
        <v>1.8407929275859711E-3</v>
      </c>
      <c r="AM343" s="101">
        <f t="shared" ref="AM343" si="4654">LN(O343/P343)</f>
        <v>2.1378517011856031E-3</v>
      </c>
      <c r="AN343" s="101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101">
        <f t="shared" ref="AQ343" si="4658">LN(M343/L343)</f>
        <v>1.6167656721721433E-4</v>
      </c>
      <c r="AR343" s="101">
        <f t="shared" ref="AR343" si="4659">LN(N343/L343)</f>
        <v>2.3434477820258046E-4</v>
      </c>
      <c r="AS343" s="101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101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101">
        <f t="shared" ref="AY343" si="4666">LN(G343/I343)</f>
        <v>1.2717822061074158E-3</v>
      </c>
      <c r="AZ343" s="101">
        <f t="shared" ref="AZ343" si="4667">LN(N343/P343)</f>
        <v>8.8798420992224926E-4</v>
      </c>
      <c r="BA343" s="101">
        <f t="shared" ref="BA343" si="4668">AV342</f>
        <v>0.77497010706165148</v>
      </c>
      <c r="BB343" s="101">
        <f t="shared" ref="BB343" si="4669">AR342</f>
        <v>-2.2847808238215186E-5</v>
      </c>
      <c r="BC343" s="101">
        <f t="shared" ref="BC343" si="4670">AS342</f>
        <v>2.2387739161146814E-3</v>
      </c>
      <c r="BD343" s="39">
        <f t="shared" ref="BD343" si="4671">IF(AR342&lt;0,1,0)</f>
        <v>1</v>
      </c>
    </row>
    <row r="344" spans="1:62" ht="13.5" x14ac:dyDescent="0.15">
      <c r="A344" s="98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100">
        <f t="shared" si="195"/>
        <v>3365.2152550000001</v>
      </c>
      <c r="T344" s="100" t="str">
        <f t="shared" ref="T344" si="4672">IF(AVERAGE(N343)&lt;S343,"熊",IF(AVERAGE(N343)&gt;S343,"牛",""))</f>
        <v>熊</v>
      </c>
      <c r="U344" s="100">
        <f t="shared" ref="U344" si="4673">MAX(H344,O344)</f>
        <v>3344.5376000000001</v>
      </c>
      <c r="V344" s="100">
        <f t="shared" ref="V344" si="4674">MIN(I344,P344)</f>
        <v>3336.4654</v>
      </c>
      <c r="W344" s="40">
        <f t="shared" ref="W344" si="4675">LN(U344/V344)</f>
        <v>2.4164646919034457E-3</v>
      </c>
      <c r="X344" s="100">
        <f t="shared" ref="X344" si="4676">IF(U344=H344,J344,Q344)</f>
        <v>934</v>
      </c>
      <c r="Y344" s="100">
        <f t="shared" ref="Y344" si="4677">IF(V344=I344,K344,R344)</f>
        <v>1106</v>
      </c>
      <c r="Z344" s="101">
        <f t="shared" ref="Z344" si="4678">(U344-V344)/(C344)</f>
        <v>2.4140475906087463E-3</v>
      </c>
      <c r="AA344" s="101">
        <f t="shared" ref="AA344" si="4679">LN(C344/N343)</f>
        <v>-4.8396637015166372E-4</v>
      </c>
      <c r="AB344" s="101">
        <f t="shared" ref="AB344" si="4680">LN(N344/U344)</f>
        <v>-1.3230606222692626E-3</v>
      </c>
      <c r="AC344" s="101">
        <f t="shared" ref="AC344" si="4681">LN(N344/V344)</f>
        <v>1.0934040696341878E-3</v>
      </c>
      <c r="AD344" s="101">
        <f t="shared" ref="AD344" si="4682">LN(U344/C344)</f>
        <v>2.0722500053303516E-4</v>
      </c>
      <c r="AE344" s="101">
        <f t="shared" ref="AE344" si="4683">LN(V344/C344)</f>
        <v>-2.2092396913703841E-3</v>
      </c>
      <c r="AF344" s="101">
        <f t="shared" ref="AF344" si="4684">LN(N344/C344)</f>
        <v>-1.1158356217361939E-3</v>
      </c>
      <c r="AG344" s="101">
        <f t="shared" ref="AG344" si="4685">LN(N344/N343)</f>
        <v>-1.5998019918878588E-3</v>
      </c>
      <c r="AH344" s="101">
        <f t="shared" ref="AH344" si="4686">LN(D344/C344)</f>
        <v>-4.290892544101472E-4</v>
      </c>
      <c r="AI344" s="101">
        <f t="shared" ref="AI344" si="4687">LN(E344/C344)</f>
        <v>-2.5312435367162207E-4</v>
      </c>
      <c r="AJ344" s="101">
        <f t="shared" ref="AJ344" si="4688">LN(F344/C344)</f>
        <v>-7.4008089938650207E-4</v>
      </c>
      <c r="AK344" s="101">
        <f t="shared" ref="AK344" si="4689">+LN(G344/C344)</f>
        <v>-4.9610900949544859E-4</v>
      </c>
      <c r="AL344" s="101">
        <f t="shared" ref="AL344" si="4690">LN(H344/I344)</f>
        <v>2.4164646919034457E-3</v>
      </c>
      <c r="AM344" s="101">
        <f t="shared" ref="AM344" si="4691">LN(O344/P344)</f>
        <v>1.9851629811592792E-3</v>
      </c>
      <c r="AN344" s="101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101">
        <f t="shared" ref="AQ344" si="4695">LN(M344/L344)</f>
        <v>1.5201468932174626E-4</v>
      </c>
      <c r="AR344" s="101">
        <f t="shared" ref="AR344" si="4696">LN(N344/L344)</f>
        <v>-6.1972661224084008E-4</v>
      </c>
      <c r="AS344" s="101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101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101">
        <f t="shared" ref="AY344" si="4703">LN(G344/I344)</f>
        <v>1.7131306818750512E-3</v>
      </c>
      <c r="AZ344" s="101">
        <f t="shared" ref="AZ344" si="4704">LN(N344/P344)</f>
        <v>1.0038522279892422E-3</v>
      </c>
      <c r="BA344" s="101">
        <f t="shared" ref="BA344" si="4705">AV343</f>
        <v>0.54614975756326034</v>
      </c>
      <c r="BB344" s="101">
        <f t="shared" ref="BB344" si="4706">AR343</f>
        <v>2.3434477820258046E-4</v>
      </c>
      <c r="BC344" s="101">
        <f t="shared" ref="BC344" si="4707">AS343</f>
        <v>1.3883346601830464E-3</v>
      </c>
      <c r="BD344" s="39">
        <f t="shared" ref="BD344" si="4708">IF(AR343&lt;0,1,0)</f>
        <v>0</v>
      </c>
    </row>
    <row r="345" spans="1:62" ht="13.5" x14ac:dyDescent="0.15">
      <c r="A345" s="98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100">
        <f t="shared" si="195"/>
        <v>3364.1712349999993</v>
      </c>
      <c r="T345" s="100" t="str">
        <f t="shared" ref="T345" si="4709">IF(AVERAGE(N344)&lt;S344,"熊",IF(AVERAGE(N344)&gt;S344,"牛",""))</f>
        <v>熊</v>
      </c>
      <c r="U345" s="100">
        <f t="shared" ref="U345" si="4710">MAX(H345,O345)</f>
        <v>3356.91</v>
      </c>
      <c r="V345" s="100">
        <f t="shared" ref="V345" si="4711">MIN(I345,P345)</f>
        <v>3340.31</v>
      </c>
      <c r="W345" s="40">
        <f t="shared" ref="W345" si="4712">LN(U345/V345)</f>
        <v>4.9572909341589625E-3</v>
      </c>
      <c r="X345" s="100">
        <f t="shared" ref="X345" si="4713">IF(U345=H345,J345,Q345)</f>
        <v>1009</v>
      </c>
      <c r="Y345" s="100">
        <f t="shared" ref="Y345" si="4714">IF(V345=I345,K345,R345)</f>
        <v>930</v>
      </c>
      <c r="Z345" s="101">
        <f t="shared" ref="Z345" si="4715">(U345-V345)/(C345)</f>
        <v>4.9695986300672419E-3</v>
      </c>
      <c r="AA345" s="101">
        <f t="shared" ref="AA345" si="4716">LN(C345/N344)</f>
        <v>5.822982385034885E-5</v>
      </c>
      <c r="AB345" s="101">
        <f t="shared" ref="AB345" si="4717">LN(N345/U345)</f>
        <v>-2.3770301312203081E-3</v>
      </c>
      <c r="AC345" s="101">
        <f t="shared" ref="AC345" si="4718">LN(N345/V345)</f>
        <v>2.5802608029386609E-3</v>
      </c>
      <c r="AD345" s="101">
        <f t="shared" ref="AD345" si="4719">LN(U345/C345)</f>
        <v>4.9572909341589625E-3</v>
      </c>
      <c r="AE345" s="101">
        <f t="shared" ref="AE345" si="4720">LN(V345/C345)</f>
        <v>0</v>
      </c>
      <c r="AF345" s="101">
        <f t="shared" ref="AF345" si="4721">LN(N345/C345)</f>
        <v>2.5802608029386609E-3</v>
      </c>
      <c r="AG345" s="101">
        <f t="shared" ref="AG345" si="4722">LN(N345/N344)</f>
        <v>2.6384906267888394E-3</v>
      </c>
      <c r="AH345" s="101">
        <f t="shared" ref="AH345" si="4723">LN(D345/C345)</f>
        <v>7.4516209226481933E-4</v>
      </c>
      <c r="AI345" s="101">
        <f t="shared" ref="AI345" si="4724">LN(E345/C345)</f>
        <v>1.3253455541712643E-3</v>
      </c>
      <c r="AJ345" s="101">
        <f t="shared" ref="AJ345" si="4725">LN(F345/C345)</f>
        <v>2.1083584003220024E-3</v>
      </c>
      <c r="AK345" s="101">
        <f t="shared" ref="AK345" si="4726">+LN(G345/C345)</f>
        <v>2.4428944735989172E-3</v>
      </c>
      <c r="AL345" s="101">
        <f t="shared" ref="AL345" si="4727">LN(H345/I345)</f>
        <v>4.9572909341589625E-3</v>
      </c>
      <c r="AM345" s="101">
        <f t="shared" ref="AM345" si="4728">LN(O345/P345)</f>
        <v>2.6344494694179113E-3</v>
      </c>
      <c r="AN345" s="101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101">
        <f t="shared" ref="AQ345" si="4732">LN(M345/L345)</f>
        <v>6.4488586859810435E-4</v>
      </c>
      <c r="AR345" s="101">
        <f t="shared" ref="AR345" si="4733">LN(N345/L345)</f>
        <v>1.7619066862154916E-4</v>
      </c>
      <c r="AS345" s="101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101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101">
        <f t="shared" ref="AY345" si="4740">LN(G345/I345)</f>
        <v>2.4428944735989172E-3</v>
      </c>
      <c r="AZ345" s="101">
        <f t="shared" ref="AZ345" si="4741">LN(N345/P345)</f>
        <v>1.6137519041932548E-3</v>
      </c>
      <c r="BA345" s="101">
        <f t="shared" ref="BA345" si="4742">AV344</f>
        <v>0.45218156140826649</v>
      </c>
      <c r="BB345" s="101">
        <f t="shared" ref="BB345" si="4743">AR344</f>
        <v>-6.1972661224084008E-4</v>
      </c>
      <c r="BC345" s="101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25">
      <c r="A346" s="98">
        <v>43017</v>
      </c>
      <c r="B346" s="41">
        <f t="shared" si="4153"/>
        <v>1</v>
      </c>
    </row>
    <row r="347" spans="1:62" x14ac:dyDescent="0.25">
      <c r="A347" s="98">
        <v>43018</v>
      </c>
      <c r="B347" s="41">
        <f t="shared" si="4153"/>
        <v>2</v>
      </c>
    </row>
    <row r="348" spans="1:62" x14ac:dyDescent="0.25">
      <c r="A348" s="98">
        <v>43019</v>
      </c>
      <c r="B348" s="41">
        <f t="shared" si="4153"/>
        <v>3</v>
      </c>
    </row>
    <row r="349" spans="1:62" x14ac:dyDescent="0.25">
      <c r="A349" s="98">
        <v>43020</v>
      </c>
      <c r="B349" s="41">
        <f t="shared" si="4153"/>
        <v>4</v>
      </c>
    </row>
    <row r="350" spans="1:62" x14ac:dyDescent="0.25">
      <c r="A350" s="98">
        <v>43021</v>
      </c>
      <c r="B350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33"/>
  <sheetViews>
    <sheetView zoomScale="115" zoomScaleNormal="115" workbookViewId="0">
      <pane xSplit="1" ySplit="2" topLeftCell="B409" activePane="bottomRight" state="frozen"/>
      <selection pane="topRight" activeCell="B1" sqref="B1"/>
      <selection pane="bottomLeft" activeCell="A3" sqref="A3"/>
      <selection pane="bottomRight" activeCell="A429" sqref="A429"/>
    </sheetView>
  </sheetViews>
  <sheetFormatPr defaultRowHeight="14.4" x14ac:dyDescent="0.25"/>
  <cols>
    <col min="1" max="1" width="11.77734375" bestFit="1" customWidth="1" collapsed="1"/>
    <col min="2" max="2" width="6.44140625" bestFit="1" customWidth="1" collapsed="1"/>
    <col min="3" max="3" width="15" bestFit="1" customWidth="1" collapsed="1"/>
    <col min="4" max="4" width="17.21875" bestFit="1" customWidth="1" collapsed="1"/>
    <col min="5" max="5" width="17.21875" customWidth="1"/>
    <col min="6" max="7" width="15" bestFit="1" customWidth="1" collapsed="1"/>
    <col min="8" max="8" width="15" customWidth="1" collapsed="1"/>
    <col min="9" max="9" width="16.109375" bestFit="1" customWidth="1" collapsed="1"/>
    <col min="10" max="10" width="15" bestFit="1" customWidth="1" collapsed="1"/>
    <col min="11" max="11" width="12.77734375" bestFit="1" customWidth="1" collapsed="1"/>
    <col min="12" max="12" width="13.88671875" bestFit="1" customWidth="1" collapsed="1"/>
    <col min="14" max="14" width="38.77734375" style="50" customWidth="1" collapsed="1"/>
    <col min="15" max="15" width="38.77734375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ht="13.5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ht="13.5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ht="13.5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ht="13.5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ht="13.5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ht="13.5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ht="13.5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ht="13.5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ht="13.5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ht="13.5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ht="13.5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ht="13.5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ht="13.5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ht="13.5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ht="13.5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ht="13.5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ht="13.5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ht="13.5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ht="13.5" x14ac:dyDescent="0.15">
      <c r="A56" s="1">
        <v>42480</v>
      </c>
      <c r="B56">
        <v>9.9700000000000006</v>
      </c>
      <c r="M56">
        <f t="shared" si="5"/>
        <v>3</v>
      </c>
    </row>
    <row r="57" spans="1:13" ht="13.5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ht="13.5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ht="13.5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ht="13.5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ht="13.5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ht="13.5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ht="13.5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ht="13.5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ht="13.5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ht="13.5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ht="13.5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ht="13.5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ht="13.5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ht="13.5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ht="13.5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ht="13.5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ht="13.5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ht="13.5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ht="13.5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ht="13.5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ht="13.5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ht="13.5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ht="13.5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ht="13.5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ht="13.5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ht="13.5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ht="13.5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ht="13.5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ht="13.5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ht="13.5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ht="13.5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ht="13.5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ht="13.5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ht="13.5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ht="13.5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ht="13.5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ht="13.5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ht="13.5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ht="13.5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ht="13.5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ht="13.5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ht="13.5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ht="13.5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ht="13.5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ht="13.5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ht="13.5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ht="13.5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ht="13.5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ht="13.5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ht="13.5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ht="13.5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ht="13.5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ht="13.5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ht="13.5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ht="13.5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ht="13.5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ht="13.5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ht="13.5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ht="13.5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ht="13.5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ht="13.5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ht="13.5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ht="13.5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ht="13.5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ht="13.5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ht="13.5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ht="13.5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ht="13.5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ht="13.5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ht="13.5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ht="13.5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ht="13.5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ht="13.5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ht="13.5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ht="13.5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ht="13.5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ht="13.5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ht="13.5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ht="13.5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ht="13.5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ht="13.5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ht="13.5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ht="13.5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ht="13.5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ht="13.5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ht="13.5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ht="13.5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ht="13.5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ht="13.5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ht="13.5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ht="13.5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ht="13.5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ht="13.5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ht="13.5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ht="13.5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ht="13.5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ht="13.5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ht="13.5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ht="13.5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ht="13.5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ht="13.5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ht="13.5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ht="13.5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ht="13.5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ht="13.5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ht="13.5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ht="13.5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ht="13.5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ht="13.5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ht="13.5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ht="13.5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ht="13.5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ht="13.5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ht="13.5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ht="13.5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ht="13.5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ht="13.5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ht="13.5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ht="13.5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ht="13.5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ht="13.5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ht="13.5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ht="13.5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ht="13.5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ht="13.5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ht="13.5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ht="13.5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ht="13.5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ht="13.5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ht="13.5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ht="13.5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ht="13.5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ht="13.5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ht="13.5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ht="13.5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ht="13.5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ht="13.5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ht="13.5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ht="13.5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ht="13.5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ht="13.5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ht="13.5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ht="13.5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ht="13.5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ht="13.5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ht="13.5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ht="13.5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ht="13.5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ht="13.5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ht="13.5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ht="13.5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ht="13.5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ht="13.5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ht="13.5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ht="13.5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ht="13.5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ht="13.5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ht="13.5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ht="13.5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ht="13.5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ht="13.5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ht="13.5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ht="13.5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ht="13.5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ht="13.5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ht="13.5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ht="13.5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ht="13.5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ht="13.5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ht="13.5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ht="13.5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ht="13.5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ht="13.5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ht="13.5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ht="13.5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ht="13.5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ht="13.5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ht="13.5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ht="13.5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ht="13.5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ht="13.5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ht="13.5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ht="13.5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ht="13.5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ht="13.5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ht="13.5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ht="13.5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ht="13.5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ht="13.5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ht="13.5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ht="13.5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ht="13.5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ht="13.5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ht="13.5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ht="13.5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ht="13.5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ht="13.5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ht="13.5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ht="13.5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ht="13.5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ht="13.5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ht="13.5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ht="13.5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ht="13.5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ht="13.5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ht="13.5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ht="13.5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ht="13.5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ht="13.5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ht="13.5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ht="13.5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ht="13.5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ht="13.5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ht="13.5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ht="13.5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ht="13.5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ht="13.5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ht="13.5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ht="13.5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ht="13.5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ht="13.5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ht="13.5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ht="13.5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ht="13.5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ht="13.5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ht="13.5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ht="13.5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ht="13.5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ht="13.5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ht="13.5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ht="13.5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ht="13.5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ht="13.5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ht="13.5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ht="13.5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ht="13.5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ht="13.5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ht="13.5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ht="13.5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ht="13.5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ht="13.5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ht="13.5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ht="13.5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ht="13.5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ht="13.5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ht="13.5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ht="13.5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ht="13.5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ht="13.5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ht="13.5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ht="13.5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ht="13.5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ht="13.5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ht="13.5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ht="13.5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ht="13.5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ht="13.5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ht="13.5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ht="13.5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ht="13.5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ht="13.5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ht="13.5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ht="13.5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ht="13.5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ht="13.5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ht="13.5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ht="13.5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ht="13.5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ht="13.5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ht="13.5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ht="13.5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ht="13.5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ht="13.5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ht="13.5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ht="13.5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ht="13.5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ht="13.5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ht="13.5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ht="13.5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ht="13.5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ht="13.5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ht="13.5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ht="13.5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ht="13.5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ht="13.5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ht="13.5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ht="13.5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ht="13.5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ht="13.5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ht="13.5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ht="13.5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ht="13.5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ht="13.5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ht="13.5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ht="13.5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ht="13.5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ht="13.5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ht="13.5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ht="13.5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ht="13.5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ht="13.5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ht="13.5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ht="13.5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ht="13.5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ht="13.5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ht="13.5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ht="13.5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ht="13.5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ht="13.5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ht="13.5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ht="13.5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28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ht="13.5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ht="13.5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ht="13.5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ht="13.5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ht="13.5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ht="13.5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ht="13.5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ht="13.5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ht="13.5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ht="13.5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ht="13.5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ht="13.5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ht="13.5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ht="13.5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ht="13.5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ht="13.5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ht="13.5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 ht="13.5" x14ac:dyDescent="0.1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ht="13.5" x14ac:dyDescent="0.1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ht="13.5" x14ac:dyDescent="0.1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ht="13.5" x14ac:dyDescent="0.1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ht="13.5" x14ac:dyDescent="0.1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4" x14ac:dyDescent="0.1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456</v>
      </c>
    </row>
    <row r="405" spans="1:14" ht="13.5" x14ac:dyDescent="0.1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" x14ac:dyDescent="0.1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458</v>
      </c>
    </row>
    <row r="407" spans="1:14" ht="13.5" x14ac:dyDescent="0.1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ht="13.5" x14ac:dyDescent="0.1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ht="13.5" x14ac:dyDescent="0.1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ht="13.5" x14ac:dyDescent="0.1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ht="13.5" x14ac:dyDescent="0.1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ht="13.5" x14ac:dyDescent="0.1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ht="13.5" x14ac:dyDescent="0.1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ht="13.5" x14ac:dyDescent="0.1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467</v>
      </c>
    </row>
    <row r="415" spans="1:14" ht="13.5" x14ac:dyDescent="0.1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ht="13.5" x14ac:dyDescent="0.1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ht="13.5" x14ac:dyDescent="0.15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ht="13.5" x14ac:dyDescent="0.15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471</v>
      </c>
    </row>
    <row r="419" spans="1:14" ht="13.5" x14ac:dyDescent="0.15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 ht="13.5" x14ac:dyDescent="0.15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476</v>
      </c>
    </row>
    <row r="421" spans="1:14" ht="13.5" x14ac:dyDescent="0.15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I421" s="101">
        <f t="shared" si="373"/>
        <v>-8.4904302777378815E-3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 ht="13.5" x14ac:dyDescent="0.15">
      <c r="A422" s="98">
        <v>42999</v>
      </c>
      <c r="B422">
        <v>13.78</v>
      </c>
      <c r="C422" s="101">
        <f t="shared" ref="C422" si="576">B422/B421-1</f>
        <v>0</v>
      </c>
      <c r="D422" s="26">
        <f t="shared" ref="D422" si="577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8">+B422/D422-1</f>
        <v>-1.3417631758718351E-2</v>
      </c>
      <c r="H422" s="101">
        <f>(+B422/(D422*(1-VLOOKUP(A422,FX!A:K,9,0)))-1)</f>
        <v>-9.378099168719789E-3</v>
      </c>
      <c r="I422" s="101">
        <f t="shared" si="373"/>
        <v>-1.0341855788566501E-2</v>
      </c>
      <c r="J422">
        <v>11929.81</v>
      </c>
      <c r="K422">
        <v>11989.39</v>
      </c>
      <c r="L422" s="101">
        <f t="shared" ref="L422" si="579">+K422/J422-1</f>
        <v>4.994211978229357E-3</v>
      </c>
      <c r="M422" s="100">
        <f t="shared" ref="M422" si="580">WEEKDAY(A422,2)</f>
        <v>4</v>
      </c>
    </row>
    <row r="423" spans="1:14" ht="13.5" x14ac:dyDescent="0.15">
      <c r="A423" s="98">
        <v>43000</v>
      </c>
      <c r="B423">
        <v>13.8</v>
      </c>
      <c r="C423" s="101">
        <f t="shared" ref="C423" si="581">B423/B422-1</f>
        <v>1.4513788098695635E-3</v>
      </c>
      <c r="D423" s="26">
        <f t="shared" ref="D423" si="582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3">+B423/D423-1</f>
        <v>-1.0007003067818987E-2</v>
      </c>
      <c r="H423" s="101">
        <f>(+B423/(D423*(1-VLOOKUP(A423,FX!A:K,9,0)))-1)</f>
        <v>-1.2206289987779617E-2</v>
      </c>
      <c r="I423" s="101">
        <f t="shared" si="373"/>
        <v>-1.046895167072992E-2</v>
      </c>
      <c r="J423">
        <v>11989.39</v>
      </c>
      <c r="K423">
        <v>12002.73</v>
      </c>
      <c r="L423" s="101">
        <f t="shared" ref="L423" si="584">+K423/J423-1</f>
        <v>1.112650435093121E-3</v>
      </c>
      <c r="M423" s="100">
        <f t="shared" ref="M423" si="585">WEEKDAY(A423,2)</f>
        <v>5</v>
      </c>
      <c r="N423" s="50" t="s">
        <v>479</v>
      </c>
    </row>
    <row r="424" spans="1:14" ht="13.5" x14ac:dyDescent="0.15">
      <c r="A424" s="98">
        <v>43003</v>
      </c>
      <c r="B424">
        <v>13.68</v>
      </c>
      <c r="C424" s="101">
        <f t="shared" ref="C424" si="586">B424/B423-1</f>
        <v>-8.6956521739131043E-3</v>
      </c>
      <c r="D424" s="26">
        <f t="shared" ref="D424" si="587">+F423*(1+L424)</f>
        <v>13.909922932532849</v>
      </c>
      <c r="E424" s="26">
        <f>D424*(1-VLOOKUP(A424,FX!A:K,9,0))</f>
        <v>13.864811312898315</v>
      </c>
      <c r="F424">
        <v>13.898999999999999</v>
      </c>
      <c r="G424" s="101">
        <f t="shared" ref="G424" si="588">+B424/D424-1</f>
        <v>-1.6529418146171038E-2</v>
      </c>
      <c r="H424" s="101">
        <f>(+B424/(D424*(1-VLOOKUP(A424,FX!A:K,9,0)))-1)</f>
        <v>-1.332952239504237E-2</v>
      </c>
      <c r="I424" s="101">
        <f t="shared" si="373"/>
        <v>-1.575652924670834E-2</v>
      </c>
      <c r="J424">
        <v>12002.73</v>
      </c>
      <c r="K424">
        <v>11971.68</v>
      </c>
      <c r="L424" s="101">
        <f t="shared" ref="L424" si="589">+K424/J424-1</f>
        <v>-2.5869114776387869E-3</v>
      </c>
      <c r="M424" s="100">
        <f t="shared" ref="M424" si="590">WEEKDAY(A424,2)</f>
        <v>1</v>
      </c>
    </row>
    <row r="425" spans="1:14" ht="13.5" x14ac:dyDescent="0.15">
      <c r="A425" s="98">
        <v>43004</v>
      </c>
      <c r="B425">
        <v>13.72</v>
      </c>
      <c r="C425" s="101">
        <f t="shared" ref="C425" si="591">B425/B424-1</f>
        <v>2.9239766081872176E-3</v>
      </c>
      <c r="D425" s="26">
        <f t="shared" ref="D425" si="592">+F424*(1+L425)</f>
        <v>13.904723680385709</v>
      </c>
      <c r="E425" s="26">
        <f>D425*(1-VLOOKUP(A425,FX!A:K,9,0))</f>
        <v>13.871521250713755</v>
      </c>
      <c r="F425">
        <v>13.885999999999999</v>
      </c>
      <c r="G425" s="101">
        <f t="shared" ref="G425" si="593">+B425/D425-1</f>
        <v>-1.3284958740049202E-2</v>
      </c>
      <c r="H425" s="101">
        <f>(+B425/(D425*(1-VLOOKUP(A425,FX!A:K,9,0)))-1)</f>
        <v>-1.0923189171191838E-2</v>
      </c>
      <c r="I425" s="101">
        <f t="shared" si="373"/>
        <v>-1.1954486533198749E-2</v>
      </c>
      <c r="J425">
        <v>11971.68</v>
      </c>
      <c r="K425">
        <v>11976.61</v>
      </c>
      <c r="L425" s="101">
        <f t="shared" ref="L425" si="594">+K425/J425-1</f>
        <v>4.1180519359018675E-4</v>
      </c>
      <c r="M425" s="100">
        <f t="shared" ref="M425" si="595">WEEKDAY(A425,2)</f>
        <v>2</v>
      </c>
    </row>
    <row r="426" spans="1:14" ht="13.5" x14ac:dyDescent="0.15">
      <c r="A426" s="98">
        <v>43005</v>
      </c>
      <c r="B426">
        <v>13.66</v>
      </c>
      <c r="C426" s="101">
        <f t="shared" ref="C426" si="596">B426/B425-1</f>
        <v>-4.3731778425656342E-3</v>
      </c>
      <c r="D426" s="26">
        <f t="shared" ref="D426" si="597">+F425*(1+L426)</f>
        <v>13.831333036643922</v>
      </c>
      <c r="E426" s="26">
        <f>D426*(1-VLOOKUP(A426,FX!A:K,9,0))</f>
        <v>13.795745778910129</v>
      </c>
      <c r="F426">
        <v>13.8</v>
      </c>
      <c r="G426" s="101">
        <f t="shared" ref="G426" si="598">+B426/D426-1</f>
        <v>-1.2387311923586997E-2</v>
      </c>
      <c r="H426" s="101">
        <f>(+B426/(D426*(1-VLOOKUP(A426,FX!A:K,9,0)))-1)</f>
        <v>-9.8396839928470703E-3</v>
      </c>
      <c r="I426" s="101">
        <f t="shared" si="373"/>
        <v>-1.0144927536231974E-2</v>
      </c>
      <c r="J426">
        <v>11976.61</v>
      </c>
      <c r="K426">
        <v>11929.46</v>
      </c>
      <c r="L426" s="101">
        <f t="shared" ref="L426" si="599">+K426/J426-1</f>
        <v>-3.9368402244042144E-3</v>
      </c>
      <c r="M426" s="100">
        <f t="shared" ref="M426" si="600">WEEKDAY(A426,2)</f>
        <v>3</v>
      </c>
    </row>
    <row r="427" spans="1:14" ht="27" x14ac:dyDescent="0.15">
      <c r="A427" s="98">
        <v>43006</v>
      </c>
      <c r="B427">
        <v>13.58</v>
      </c>
      <c r="C427" s="101">
        <f t="shared" ref="C427" si="601">B427/B426-1</f>
        <v>-5.8565153733528552E-3</v>
      </c>
      <c r="D427" s="26">
        <f t="shared" ref="D427" si="602">+F426*(1+L427)</f>
        <v>13.808745408425866</v>
      </c>
      <c r="E427" s="26">
        <f>D427*(1-VLOOKUP(A427,FX!A:K,9,0))</f>
        <v>13.726115064030134</v>
      </c>
      <c r="F427">
        <v>13.789</v>
      </c>
      <c r="G427" s="101">
        <f t="shared" ref="G427" si="603">+B427/D427-1</f>
        <v>-1.6565256412526042E-2</v>
      </c>
      <c r="H427" s="101">
        <f>(+B427/(D427*(1-VLOOKUP(A427,FX!A:K,9,0)))-1)</f>
        <v>-1.0645041466469607E-2</v>
      </c>
      <c r="I427" s="101">
        <f t="shared" si="373"/>
        <v>-1.5157009210239991E-2</v>
      </c>
      <c r="J427">
        <v>11929.46</v>
      </c>
      <c r="K427">
        <v>11937.02</v>
      </c>
      <c r="L427" s="101">
        <f t="shared" ref="L427" si="604">+K427/J427-1</f>
        <v>6.3372524825111576E-4</v>
      </c>
      <c r="M427" s="100">
        <f t="shared" ref="M427" si="605">WEEKDAY(A427,2)</f>
        <v>4</v>
      </c>
      <c r="N427" s="50" t="s">
        <v>487</v>
      </c>
    </row>
    <row r="428" spans="1:14" ht="13.5" x14ac:dyDescent="0.15">
      <c r="A428" s="98">
        <v>43007</v>
      </c>
      <c r="B428">
        <v>13.66</v>
      </c>
      <c r="C428" s="101">
        <f t="shared" ref="C428" si="606">B428/B427-1</f>
        <v>5.8910162002945299E-3</v>
      </c>
      <c r="D428" s="26">
        <f t="shared" ref="D428" si="607">+F427*(1+L428)</f>
        <v>13.818548632740836</v>
      </c>
      <c r="E428" s="26">
        <f>D428*(1-VLOOKUP(A428,FX!A:K,9,0))</f>
        <v>13.815711093123406</v>
      </c>
      <c r="F428">
        <v>13.802</v>
      </c>
      <c r="G428" s="101">
        <f t="shared" ref="G428" si="608">+B428/D428-1</f>
        <v>-1.1473609635470727E-2</v>
      </c>
      <c r="H428" s="101">
        <f>(+B428/(D428*(1-VLOOKUP(A428,FX!A:K,9,0)))-1)</f>
        <v>-1.1270581157484472E-2</v>
      </c>
      <c r="I428" s="101">
        <f t="shared" si="373"/>
        <v>-1.0288364005216599E-2</v>
      </c>
      <c r="J428">
        <v>11937.02</v>
      </c>
      <c r="K428">
        <v>11962.6</v>
      </c>
      <c r="L428" s="101">
        <f t="shared" ref="L428" si="609">+K428/J428-1</f>
        <v>2.1429133904442565E-3</v>
      </c>
      <c r="M428" s="100">
        <f t="shared" ref="M428" si="610">WEEKDAY(A428,2)</f>
        <v>5</v>
      </c>
    </row>
    <row r="429" spans="1:14" x14ac:dyDescent="0.25">
      <c r="A429" s="98">
        <v>43017</v>
      </c>
    </row>
    <row r="430" spans="1:14" x14ac:dyDescent="0.25">
      <c r="A430" s="98">
        <v>43018</v>
      </c>
    </row>
    <row r="431" spans="1:14" x14ac:dyDescent="0.25">
      <c r="A431" s="98">
        <v>43019</v>
      </c>
    </row>
    <row r="432" spans="1:14" x14ac:dyDescent="0.25">
      <c r="A432" s="98">
        <v>43020</v>
      </c>
    </row>
    <row r="433" spans="1:1" x14ac:dyDescent="0.25">
      <c r="A433" s="98">
        <v>43021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32"/>
  <sheetViews>
    <sheetView zoomScale="115" zoomScaleNormal="115" workbookViewId="0">
      <pane xSplit="1" ySplit="2" topLeftCell="B404" activePane="bottomRight" state="frozen"/>
      <selection pane="topRight" activeCell="B1" sqref="B1"/>
      <selection pane="bottomLeft" activeCell="A3" sqref="A3"/>
      <selection pane="bottomRight" activeCell="A428" sqref="A428"/>
    </sheetView>
  </sheetViews>
  <sheetFormatPr defaultRowHeight="14.4" x14ac:dyDescent="0.25"/>
  <cols>
    <col min="1" max="1" width="11.6640625" bestFit="1" customWidth="1" collapsed="1"/>
    <col min="2" max="2" width="6.44140625" bestFit="1" customWidth="1" collapsed="1"/>
    <col min="3" max="3" width="15" bestFit="1" customWidth="1" collapsed="1"/>
    <col min="4" max="4" width="17.21875" bestFit="1" customWidth="1" collapsed="1"/>
    <col min="5" max="5" width="17.21875" customWidth="1" collapsed="1"/>
    <col min="6" max="7" width="15" bestFit="1" customWidth="1" collapsed="1"/>
    <col min="8" max="8" width="15" customWidth="1" collapsed="1"/>
    <col min="9" max="10" width="16.109375" bestFit="1" customWidth="1" collapsed="1"/>
    <col min="11" max="11" width="12.77734375" bestFit="1" customWidth="1" collapsed="1"/>
    <col min="12" max="12" width="13.88671875" bestFit="1" customWidth="1" collapsed="1"/>
    <col min="14" max="14" width="79.33203125" style="50" bestFit="1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ht="13.5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ht="13.5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3.5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3.5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3.5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3.5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3.5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3.5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3.5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3.5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3.5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3.5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3.5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3.5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3.5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3.5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3.5" x14ac:dyDescent="0.15">
      <c r="A55" s="1">
        <v>42480</v>
      </c>
      <c r="B55">
        <v>11.24</v>
      </c>
      <c r="M55">
        <f t="shared" si="5"/>
        <v>3</v>
      </c>
    </row>
    <row r="56" spans="1:13" ht="13.5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3.5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3.5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3.5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3.5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3.5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ht="13.5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ht="13.5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ht="13.5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ht="13.5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ht="13.5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ht="13.5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ht="13.5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ht="13.5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ht="13.5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ht="13.5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ht="13.5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ht="13.5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ht="13.5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ht="13.5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ht="13.5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ht="13.5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ht="13.5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ht="13.5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ht="13.5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ht="13.5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ht="13.5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ht="13.5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ht="13.5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ht="13.5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ht="13.5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ht="13.5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ht="13.5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ht="13.5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ht="13.5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ht="13.5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ht="13.5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ht="13.5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ht="13.5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ht="13.5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ht="13.5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ht="13.5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ht="13.5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ht="13.5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ht="13.5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ht="13.5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ht="13.5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ht="13.5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ht="13.5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ht="13.5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ht="13.5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ht="13.5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ht="13.5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ht="13.5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ht="13.5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ht="13.5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ht="13.5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ht="13.5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ht="13.5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ht="13.5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ht="13.5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ht="13.5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ht="13.5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ht="13.5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ht="13.5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ht="13.5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ht="13.5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ht="13.5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ht="13.5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ht="13.5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ht="13.5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ht="13.5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ht="13.5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ht="13.5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ht="13.5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ht="13.5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ht="13.5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ht="13.5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ht="13.5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ht="13.5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ht="13.5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ht="13.5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ht="13.5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ht="13.5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ht="13.5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ht="13.5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ht="13.5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ht="13.5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ht="13.5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ht="13.5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ht="13.5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ht="13.5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ht="13.5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ht="13.5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ht="13.5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ht="13.5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ht="13.5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ht="13.5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ht="13.5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ht="13.5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ht="13.5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ht="13.5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3.5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3.5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3.5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ht="13.5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ht="13.5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ht="13.5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ht="13.5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ht="13.5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ht="13.5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ht="13.5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ht="13.5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ht="13.5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ht="13.5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ht="13.5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ht="13.5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ht="13.5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ht="13.5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ht="13.5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ht="13.5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ht="13.5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ht="13.5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ht="13.5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ht="13.5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ht="13.5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ht="13.5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ht="13.5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ht="13.5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ht="13.5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ht="13.5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ht="13.5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ht="13.5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ht="13.5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ht="13.5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ht="13.5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ht="13.5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ht="13.5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ht="13.5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ht="13.5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ht="13.5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ht="13.5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ht="13.5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ht="13.5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ht="13.5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ht="13.5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ht="13.5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ht="13.5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ht="13.5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ht="13.5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ht="13.5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ht="13.5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ht="13.5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ht="13.5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ht="13.5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ht="13.5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ht="13.5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ht="13.5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ht="13.5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ht="13.5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ht="13.5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ht="13.5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ht="13.5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ht="13.5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ht="13.5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ht="13.5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ht="13.5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ht="13.5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ht="13.5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ht="13.5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ht="13.5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ht="13.5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ht="13.5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ht="13.5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ht="13.5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ht="13.5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ht="13.5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ht="13.5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ht="13.5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ht="13.5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ht="13.5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ht="13.5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ht="13.5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ht="13.5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ht="13.5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ht="13.5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ht="13.5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ht="13.5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ht="13.5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ht="13.5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ht="13.5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ht="13.5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ht="13.5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ht="13.5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ht="13.5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ht="13.5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ht="13.5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ht="13.5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ht="13.5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ht="13.5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ht="13.5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ht="13.5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ht="13.5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ht="13.5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ht="13.5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ht="13.5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ht="13.5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ht="13.5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ht="13.5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ht="13.5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ht="13.5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ht="13.5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ht="13.5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ht="13.5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ht="13.5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ht="13.5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ht="13.5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ht="13.5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ht="13.5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ht="13.5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ht="13.5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ht="13.5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ht="13.5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ht="13.5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ht="13.5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ht="13.5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ht="13.5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ht="13.5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ht="13.5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ht="13.5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ht="13.5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ht="13.5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ht="13.5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ht="13.5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ht="13.5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ht="13.5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ht="13.5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ht="13.5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ht="13.5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ht="13.5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ht="13.5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ht="13.5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ht="13.5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ht="13.5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ht="13.5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ht="13.5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ht="13.5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ht="13.5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ht="13.5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ht="13.5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ht="13.5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ht="13.5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ht="13.5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ht="13.5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ht="13.5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ht="13.5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ht="13.5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ht="13.5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ht="13.5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ht="13.5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ht="13.5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ht="13.5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ht="13.5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ht="13.5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ht="13.5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ht="13.5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ht="13.5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ht="13.5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ht="13.5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ht="13.5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ht="13.5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ht="13.5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ht="13.5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ht="13.5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ht="13.5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ht="13.5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ht="13.5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ht="13.5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ht="13.5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ht="13.5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ht="13.5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ht="13.5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ht="13.5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ht="13.5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ht="13.5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ht="13.5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ht="13.5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ht="13.5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ht="13.5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ht="13.5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ht="13.5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ht="13.5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ht="13.5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ht="13.5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ht="13.5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ht="13.5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ht="13.5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ht="13.5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ht="13.5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27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ht="13.5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ht="13.5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ht="13.5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ht="13.5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ht="13.5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ht="13.5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ht="13.5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ht="13.5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ht="13.5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ht="13.5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ht="13.5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ht="13.5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ht="13.5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ht="13.5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ht="13.5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ht="13.5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ht="13.5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ht="13.5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ht="13.5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ht="13.5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ht="13.5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ht="13.5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ht="13.5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ht="13.5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ht="13.5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ht="13.5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ht="13.5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ht="13.5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ht="13.5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ht="13.5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ht="13.5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ht="13.5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ht="13.5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ht="13.5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ht="13.5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ht="13.5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ht="13.5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ht="13.5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ht="13.5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ht="13.5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ht="13.5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ht="13.5" x14ac:dyDescent="0.1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450</v>
      </c>
    </row>
    <row r="401" spans="1:13" ht="13.5" x14ac:dyDescent="0.1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ht="13.5" x14ac:dyDescent="0.1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ht="13.5" x14ac:dyDescent="0.1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ht="13.5" x14ac:dyDescent="0.1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ht="13.5" x14ac:dyDescent="0.1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ht="13.5" x14ac:dyDescent="0.1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ht="13.5" x14ac:dyDescent="0.1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ht="13.5" x14ac:dyDescent="0.1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ht="13.5" x14ac:dyDescent="0.1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ht="13.5" x14ac:dyDescent="0.1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ht="13.5" x14ac:dyDescent="0.1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ht="13.5" x14ac:dyDescent="0.1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ht="13.5" x14ac:dyDescent="0.1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ht="13.5" x14ac:dyDescent="0.1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ht="13.5" x14ac:dyDescent="0.1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ht="13.5" x14ac:dyDescent="0.1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ht="13.5" x14ac:dyDescent="0.1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ht="13.5" x14ac:dyDescent="0.1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472</v>
      </c>
    </row>
    <row r="419" spans="1:14" ht="13.5" x14ac:dyDescent="0.15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474</v>
      </c>
    </row>
    <row r="420" spans="1:14" ht="13.5" x14ac:dyDescent="0.15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 ht="13.5" x14ac:dyDescent="0.15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 ht="13.5" x14ac:dyDescent="0.15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 ht="13.5" x14ac:dyDescent="0.15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 ht="13.5" x14ac:dyDescent="0.15">
      <c r="A424" s="98">
        <v>43004</v>
      </c>
      <c r="B424">
        <v>14.16</v>
      </c>
      <c r="C424" s="101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101">
        <f t="shared" ref="G424" si="630">+B424/D424-1</f>
        <v>-4.685303304110322E-3</v>
      </c>
      <c r="H424" s="101">
        <f>(+B424/(D424*(1-VLOOKUP(A424,FX!A:K,9,0)))-1)</f>
        <v>-2.302949875007565E-3</v>
      </c>
      <c r="I424" s="101">
        <f t="shared" si="292"/>
        <v>-3.8411211008400059E-3</v>
      </c>
      <c r="J424">
        <v>11971.68</v>
      </c>
      <c r="K424">
        <v>11976.61</v>
      </c>
      <c r="L424" s="101">
        <f t="shared" ref="L424" si="631">+K424/J424-1</f>
        <v>4.1180519359018675E-4</v>
      </c>
      <c r="M424" s="100">
        <f t="shared" ref="M424" si="632">WEEKDAY(A424,2)</f>
        <v>2</v>
      </c>
    </row>
    <row r="425" spans="1:14" ht="13.5" x14ac:dyDescent="0.15">
      <c r="A425" s="98">
        <v>43005</v>
      </c>
      <c r="B425">
        <v>14.06</v>
      </c>
      <c r="C425" s="101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101">
        <f t="shared" ref="G425" si="635">+B425/D425-1</f>
        <v>-6.9667281030731942E-3</v>
      </c>
      <c r="H425" s="101">
        <f>(+B425/(D425*(1-VLOOKUP(A425,FX!A:K,9,0)))-1)</f>
        <v>-4.4051173317837256E-3</v>
      </c>
      <c r="I425" s="101">
        <f t="shared" si="292"/>
        <v>-3.5294617925130112E-3</v>
      </c>
      <c r="J425">
        <v>11976.61</v>
      </c>
      <c r="K425">
        <v>11929.46</v>
      </c>
      <c r="L425" s="101">
        <f t="shared" ref="L425" si="636">+K425/J425-1</f>
        <v>-3.9368402244042144E-3</v>
      </c>
      <c r="M425" s="100">
        <f t="shared" ref="M425" si="637">WEEKDAY(A425,2)</f>
        <v>3</v>
      </c>
    </row>
    <row r="426" spans="1:14" ht="13.5" x14ac:dyDescent="0.15">
      <c r="A426" s="98">
        <v>43006</v>
      </c>
      <c r="B426">
        <v>13.98</v>
      </c>
      <c r="C426" s="101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101">
        <f t="shared" ref="G426" si="640">+B426/D426-1</f>
        <v>-9.8267777042071458E-3</v>
      </c>
      <c r="H426" s="101">
        <f>(+B426/(D426*(1-VLOOKUP(A426,FX!A:K,9,0)))-1)</f>
        <v>-3.865997542590871E-3</v>
      </c>
      <c r="I426" s="101">
        <f t="shared" si="292"/>
        <v>-4.4082353527655771E-3</v>
      </c>
      <c r="J426">
        <v>11929.46</v>
      </c>
      <c r="K426">
        <v>11937.02</v>
      </c>
      <c r="L426" s="101">
        <f t="shared" ref="L426" si="641">+K426/J426-1</f>
        <v>6.3372524825111576E-4</v>
      </c>
      <c r="M426" s="100">
        <f t="shared" ref="M426" si="642">WEEKDAY(A426,2)</f>
        <v>4</v>
      </c>
    </row>
    <row r="427" spans="1:14" ht="13.5" x14ac:dyDescent="0.15">
      <c r="A427" s="98">
        <v>43007</v>
      </c>
      <c r="B427">
        <v>14.08</v>
      </c>
      <c r="C427" s="101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101">
        <f t="shared" ref="G427" si="645">+B427/D427-1</f>
        <v>5.691749450602579E-4</v>
      </c>
      <c r="H427" s="101">
        <f>(+B427/(D427*(1-VLOOKUP(A427,FX!A:K,9,0)))-1)</f>
        <v>7.7467683017840017E-4</v>
      </c>
      <c r="I427" s="101">
        <f t="shared" si="292"/>
        <v>-9.2953289198260958E-4</v>
      </c>
      <c r="J427">
        <v>11937.02</v>
      </c>
      <c r="K427">
        <v>11962.6</v>
      </c>
      <c r="L427" s="101">
        <f t="shared" ref="L427" si="646">+K427/J427-1</f>
        <v>2.1429133904442565E-3</v>
      </c>
      <c r="M427" s="100">
        <f t="shared" ref="M427" si="647">WEEKDAY(A427,2)</f>
        <v>5</v>
      </c>
    </row>
    <row r="428" spans="1:14" x14ac:dyDescent="0.25">
      <c r="A428" s="98">
        <v>43017</v>
      </c>
    </row>
    <row r="429" spans="1:14" x14ac:dyDescent="0.25">
      <c r="A429" s="98">
        <v>43018</v>
      </c>
    </row>
    <row r="430" spans="1:14" x14ac:dyDescent="0.25">
      <c r="A430" s="98">
        <v>43019</v>
      </c>
    </row>
    <row r="431" spans="1:14" x14ac:dyDescent="0.25">
      <c r="A431" s="98">
        <v>43020</v>
      </c>
    </row>
    <row r="432" spans="1:14" x14ac:dyDescent="0.25">
      <c r="A432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33"/>
  <sheetViews>
    <sheetView zoomScale="115" zoomScaleNormal="115" workbookViewId="0">
      <pane xSplit="1" ySplit="2" topLeftCell="B407" activePane="bottomRight" state="frozen"/>
      <selection pane="topRight" activeCell="B1" sqref="B1"/>
      <selection pane="bottomLeft" activeCell="A3" sqref="A3"/>
      <selection pane="bottomRight" activeCell="B422" sqref="B422"/>
    </sheetView>
  </sheetViews>
  <sheetFormatPr defaultRowHeight="14.4" x14ac:dyDescent="0.25"/>
  <cols>
    <col min="1" max="1" width="11.6640625" bestFit="1" customWidth="1" collapsed="1"/>
    <col min="2" max="2" width="6.44140625" bestFit="1" customWidth="1" collapsed="1"/>
    <col min="3" max="3" width="15" bestFit="1" customWidth="1" collapsed="1"/>
    <col min="4" max="4" width="17.21875" bestFit="1" customWidth="1" collapsed="1"/>
    <col min="5" max="5" width="17.21875" customWidth="1"/>
    <col min="6" max="7" width="15" bestFit="1" customWidth="1" collapsed="1"/>
    <col min="8" max="8" width="15" customWidth="1" collapsed="1"/>
    <col min="9" max="10" width="16.109375" bestFit="1" customWidth="1" collapsed="1"/>
    <col min="11" max="11" width="12.77734375" bestFit="1" customWidth="1" collapsed="1"/>
    <col min="12" max="12" width="13.88671875" bestFit="1" customWidth="1" collapsed="1"/>
    <col min="14" max="14" width="32.88671875" customWidth="1" collapsed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ht="13.5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ht="13.5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ht="13.5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ht="13.5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ht="13.5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ht="13.5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ht="13.5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ht="13.5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ht="13.5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ht="13.5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ht="13.5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ht="13.5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ht="13.5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ht="13.5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ht="13.5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ht="13.5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ht="13.5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ht="13.5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ht="13.5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ht="13.5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ht="13.5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ht="13.5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ht="13.5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ht="13.5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ht="13.5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ht="13.5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ht="13.5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ht="13.5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ht="13.5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ht="13.5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ht="13.5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ht="13.5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ht="13.5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ht="13.5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ht="13.5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ht="13.5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ht="13.5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ht="13.5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ht="13.5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ht="13.5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ht="13.5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ht="13.5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ht="13.5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ht="13.5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ht="13.5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ht="13.5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ht="13.5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ht="13.5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ht="13.5" x14ac:dyDescent="0.15">
      <c r="A56" s="1">
        <v>42480</v>
      </c>
      <c r="M56">
        <f t="shared" si="5"/>
        <v>3</v>
      </c>
      <c r="N56" s="50"/>
    </row>
    <row r="57" spans="1:14" ht="13.5" x14ac:dyDescent="0.15">
      <c r="A57" s="1">
        <v>42481</v>
      </c>
      <c r="B57">
        <v>9.75</v>
      </c>
      <c r="M57">
        <f t="shared" si="5"/>
        <v>4</v>
      </c>
      <c r="N57" s="50"/>
    </row>
    <row r="58" spans="1:14" ht="13.5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ht="13.5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ht="13.5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ht="13.5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ht="13.5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ht="13.5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ht="13.5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ht="13.5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ht="13.5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ht="13.5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ht="13.5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ht="13.5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ht="13.5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ht="13.5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ht="13.5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ht="13.5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ht="13.5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ht="13.5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ht="13.5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ht="13.5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ht="13.5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ht="13.5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ht="13.5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ht="13.5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ht="13.5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ht="13.5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ht="13.5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ht="13.5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ht="13.5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ht="13.5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ht="13.5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ht="13.5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ht="13.5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ht="13.5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ht="13.5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ht="13.5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ht="13.5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ht="13.5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ht="13.5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ht="13.5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ht="13.5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ht="13.5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ht="13.5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ht="13.5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ht="13.5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ht="13.5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ht="13.5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ht="13.5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ht="13.5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ht="13.5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ht="13.5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ht="13.5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ht="13.5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ht="13.5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ht="13.5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ht="13.5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ht="13.5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ht="13.5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ht="13.5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ht="13.5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ht="13.5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ht="13.5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ht="13.5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ht="13.5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ht="13.5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ht="13.5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ht="13.5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ht="13.5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ht="13.5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ht="13.5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ht="13.5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ht="13.5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ht="13.5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ht="13.5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ht="13.5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ht="13.5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ht="13.5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ht="13.5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ht="13.5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ht="13.5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ht="13.5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ht="13.5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ht="13.5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ht="13.5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ht="13.5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ht="13.5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ht="13.5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ht="13.5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ht="13.5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ht="13.5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ht="13.5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ht="13.5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ht="13.5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ht="13.5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ht="13.5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ht="13.5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ht="13.5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ht="13.5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ht="13.5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ht="13.5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ht="13.5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ht="13.5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ht="13.5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ht="13.5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ht="13.5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ht="13.5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ht="13.5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ht="13.5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ht="13.5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ht="13.5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ht="13.5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ht="13.5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ht="13.5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ht="13.5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ht="13.5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ht="13.5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ht="13.5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ht="13.5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ht="13.5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ht="13.5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ht="13.5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ht="13.5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ht="13.5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ht="13.5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ht="13.5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ht="13.5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ht="13.5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ht="13.5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ht="13.5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ht="13.5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ht="13.5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ht="13.5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ht="13.5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ht="13.5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ht="13.5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ht="13.5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ht="13.5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ht="13.5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ht="13.5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ht="13.5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ht="13.5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ht="13.5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ht="13.5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ht="13.5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ht="13.5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ht="13.5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ht="13.5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ht="13.5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ht="13.5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ht="13.5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ht="13.5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ht="13.5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ht="13.5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ht="13.5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ht="13.5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ht="13.5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ht="13.5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ht="13.5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ht="13.5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ht="13.5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ht="13.5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ht="13.5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ht="13.5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ht="13.5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ht="13.5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ht="13.5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ht="13.5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ht="13.5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ht="13.5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ht="13.5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ht="13.5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ht="13.5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ht="13.5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ht="13.5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ht="13.5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ht="13.5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ht="13.5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ht="13.5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ht="13.5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ht="13.5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ht="13.5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ht="13.5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ht="13.5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ht="13.5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ht="13.5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ht="13.5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ht="13.5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ht="13.5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ht="13.5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ht="13.5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ht="13.5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ht="13.5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ht="13.5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ht="13.5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ht="13.5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ht="13.5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ht="13.5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ht="13.5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ht="13.5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ht="13.5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ht="13.5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ht="13.5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ht="13.5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ht="13.5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ht="13.5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ht="13.5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ht="13.5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ht="13.5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ht="13.5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ht="13.5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ht="13.5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ht="13.5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ht="13.5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ht="13.5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ht="13.5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ht="13.5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ht="13.5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ht="13.5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ht="13.5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ht="13.5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ht="13.5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ht="13.5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ht="13.5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ht="13.5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ht="13.5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ht="13.5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ht="13.5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ht="13.5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ht="13.5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ht="13.5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ht="13.5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ht="13.5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ht="13.5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ht="13.5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ht="13.5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ht="13.5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ht="13.5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ht="13.5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ht="13.5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ht="13.5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ht="13.5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ht="13.5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ht="13.5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ht="13.5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ht="13.5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ht="13.5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ht="13.5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ht="13.5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ht="13.5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ht="13.5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ht="13.5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ht="13.5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ht="13.5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ht="13.5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ht="13.5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ht="13.5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ht="13.5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ht="13.5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ht="13.5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ht="13.5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ht="13.5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ht="13.5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ht="13.5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ht="13.5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ht="13.5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ht="13.5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ht="13.5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ht="13.5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ht="13.5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ht="13.5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ht="13.5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ht="13.5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ht="13.5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ht="13.5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ht="13.5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ht="13.5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ht="13.5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ht="13.5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ht="13.5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ht="13.5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379</v>
      </c>
    </row>
    <row r="345" spans="1:14" ht="13.5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ht="13.5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ht="13.5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ht="13.5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ht="13.5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ht="13.5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384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389</v>
      </c>
    </row>
    <row r="352" spans="1:14" ht="13.5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388</v>
      </c>
    </row>
    <row r="353" spans="1:14" ht="13.5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ht="13.5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ht="13.5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ht="13.5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ht="13.5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ht="13.5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ht="13.5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ht="13.5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ht="13.5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ht="13.5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ht="13.5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ht="13.5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ht="13.5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ht="13.5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ht="13.5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ht="13.5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ht="13.5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ht="13.5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ht="13.5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ht="13.5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ht="13.5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ht="13.5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ht="13.5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ht="13.5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415</v>
      </c>
    </row>
    <row r="377" spans="1:14" ht="13.5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ht="13.5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ht="13.5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ht="13.5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ht="13.5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ht="13.5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ht="13.5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ht="13.5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423</v>
      </c>
    </row>
    <row r="385" spans="1:14" ht="13.5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ht="13.5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ht="13.5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ht="13.5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ht="13.5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ht="13.5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ht="13.5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ht="13.5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ht="13.5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ht="13.5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436</v>
      </c>
    </row>
    <row r="395" spans="1:14" ht="13.5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ht="13.5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ht="13.5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ht="13.5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442</v>
      </c>
    </row>
    <row r="399" spans="1:14" ht="13.5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ht="13.5" x14ac:dyDescent="0.1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ht="13.5" x14ac:dyDescent="0.1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ht="13.5" x14ac:dyDescent="0.1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28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ht="13.5" x14ac:dyDescent="0.1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ht="13.5" x14ac:dyDescent="0.1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ht="13.5" x14ac:dyDescent="0.1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" x14ac:dyDescent="0.1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459</v>
      </c>
    </row>
    <row r="407" spans="1:14" ht="13.5" x14ac:dyDescent="0.1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</row>
    <row r="408" spans="1:14" ht="13.5" x14ac:dyDescent="0.1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t="s">
        <v>464</v>
      </c>
    </row>
    <row r="409" spans="1:14" ht="13.5" x14ac:dyDescent="0.1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</row>
    <row r="410" spans="1:14" ht="13.5" x14ac:dyDescent="0.1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t="s">
        <v>465</v>
      </c>
    </row>
    <row r="411" spans="1:14" ht="13.5" x14ac:dyDescent="0.1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</row>
    <row r="412" spans="1:14" ht="13.5" x14ac:dyDescent="0.1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</row>
    <row r="413" spans="1:14" ht="13.5" x14ac:dyDescent="0.1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</row>
    <row r="414" spans="1:14" ht="13.5" x14ac:dyDescent="0.1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</row>
    <row r="415" spans="1:14" ht="13.5" x14ac:dyDescent="0.1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</row>
    <row r="416" spans="1:14" ht="13.5" x14ac:dyDescent="0.1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</row>
    <row r="417" spans="1:14" ht="13.5" x14ac:dyDescent="0.1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</row>
    <row r="418" spans="1:14" ht="13.5" x14ac:dyDescent="0.1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</row>
    <row r="419" spans="1:14" ht="13.5" x14ac:dyDescent="0.1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t="s">
        <v>473</v>
      </c>
    </row>
    <row r="420" spans="1:14" ht="13.5" x14ac:dyDescent="0.15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</row>
    <row r="421" spans="1:14" ht="13.5" x14ac:dyDescent="0.15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</row>
    <row r="422" spans="1:14" ht="13.5" x14ac:dyDescent="0.15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</row>
    <row r="423" spans="1:14" ht="13.5" x14ac:dyDescent="0.15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t="s">
        <v>480</v>
      </c>
    </row>
    <row r="424" spans="1:14" ht="13.5" x14ac:dyDescent="0.15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</row>
    <row r="425" spans="1:14" ht="13.5" x14ac:dyDescent="0.15">
      <c r="A425" s="98">
        <v>43004</v>
      </c>
      <c r="B425">
        <v>7.92</v>
      </c>
      <c r="C425" s="10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101">
        <f t="shared" si="511"/>
        <v>-1.1235955056179803E-2</v>
      </c>
      <c r="J425">
        <v>1843.6210000000001</v>
      </c>
      <c r="K425">
        <v>1839.4549999999999</v>
      </c>
      <c r="L425" s="101">
        <f t="shared" ref="L425" si="622">+K425/J425-1</f>
        <v>-2.259683524976186E-3</v>
      </c>
      <c r="M425" s="100">
        <f t="shared" ref="M425" si="623">WEEKDAY(A425,2)</f>
        <v>2</v>
      </c>
    </row>
    <row r="426" spans="1:14" ht="13.5" x14ac:dyDescent="0.15">
      <c r="A426" s="98">
        <v>43005</v>
      </c>
      <c r="B426">
        <v>8</v>
      </c>
      <c r="C426" s="10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101">
        <f t="shared" si="511"/>
        <v>-6.3346168177865758E-3</v>
      </c>
      <c r="J426">
        <v>1839.4549999999999</v>
      </c>
      <c r="K426">
        <v>1854.943</v>
      </c>
      <c r="L426" s="101">
        <f t="shared" ref="L426" si="627">+K426/J426-1</f>
        <v>8.4198852377470601E-3</v>
      </c>
      <c r="M426" s="100">
        <f t="shared" ref="M426" si="628">WEEKDAY(A426,2)</f>
        <v>3</v>
      </c>
    </row>
    <row r="427" spans="1:14" ht="13.5" x14ac:dyDescent="0.15">
      <c r="A427" s="98">
        <v>43006</v>
      </c>
      <c r="B427">
        <v>7.98</v>
      </c>
      <c r="C427" s="10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101">
        <f t="shared" si="511"/>
        <v>-3.2475643267548815E-3</v>
      </c>
      <c r="J427">
        <v>1854.943</v>
      </c>
      <c r="K427">
        <v>1854.7339999999999</v>
      </c>
      <c r="L427" s="101">
        <f t="shared" ref="L427" si="632">+K427/J427-1</f>
        <v>-1.1267192576813745E-4</v>
      </c>
      <c r="M427" s="100">
        <f t="shared" ref="M427" si="633">WEEKDAY(A427,2)</f>
        <v>4</v>
      </c>
    </row>
    <row r="428" spans="1:14" x14ac:dyDescent="0.25">
      <c r="A428" s="98">
        <v>43007</v>
      </c>
      <c r="B428">
        <v>8</v>
      </c>
      <c r="C428" s="10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101">
        <f t="shared" si="511"/>
        <v>-8.9197224975221534E-3</v>
      </c>
      <c r="J428">
        <v>1854.7339999999999</v>
      </c>
      <c r="K428">
        <v>1866.982</v>
      </c>
      <c r="L428" s="101">
        <f t="shared" ref="L428" si="637">+K428/J428-1</f>
        <v>6.6036423551840695E-3</v>
      </c>
      <c r="M428" s="100">
        <f t="shared" ref="M428" si="638">WEEKDAY(A428,2)</f>
        <v>5</v>
      </c>
    </row>
    <row r="429" spans="1:14" x14ac:dyDescent="0.25">
      <c r="A429" s="98">
        <v>43017</v>
      </c>
    </row>
    <row r="430" spans="1:14" x14ac:dyDescent="0.25">
      <c r="A430" s="98">
        <v>43018</v>
      </c>
    </row>
    <row r="431" spans="1:14" x14ac:dyDescent="0.25">
      <c r="A431" s="98">
        <v>43019</v>
      </c>
    </row>
    <row r="432" spans="1:14" x14ac:dyDescent="0.25">
      <c r="A432" s="98">
        <v>43020</v>
      </c>
    </row>
    <row r="433" spans="1:1" x14ac:dyDescent="0.25">
      <c r="A433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33"/>
  <sheetViews>
    <sheetView zoomScale="115" zoomScaleNormal="115" workbookViewId="0">
      <pane xSplit="1" ySplit="2" topLeftCell="B402" activePane="bottomRight" state="frozen"/>
      <selection pane="topRight" activeCell="B1" sqref="B1"/>
      <selection pane="bottomLeft" activeCell="A3" sqref="A3"/>
      <selection pane="bottomRight" activeCell="A429" sqref="A429:A433"/>
    </sheetView>
  </sheetViews>
  <sheetFormatPr defaultRowHeight="14.4" x14ac:dyDescent="0.25"/>
  <cols>
    <col min="1" max="1" width="11.6640625" bestFit="1" customWidth="1" collapsed="1"/>
    <col min="2" max="2" width="7.44140625" bestFit="1" customWidth="1" collapsed="1"/>
    <col min="3" max="3" width="15" bestFit="1" customWidth="1" collapsed="1"/>
    <col min="4" max="4" width="17.21875" bestFit="1" customWidth="1" collapsed="1"/>
    <col min="5" max="5" width="17.21875" customWidth="1" collapsed="1"/>
    <col min="6" max="7" width="15" bestFit="1" customWidth="1" collapsed="1"/>
    <col min="8" max="8" width="15" customWidth="1" collapsed="1"/>
    <col min="9" max="10" width="16.109375" bestFit="1" customWidth="1" collapsed="1"/>
    <col min="11" max="11" width="12.77734375" bestFit="1" customWidth="1" collapsed="1"/>
    <col min="12" max="12" width="13.88671875" bestFit="1" customWidth="1" collapsed="1"/>
    <col min="14" max="14" width="64" bestFit="1" customWidth="1" collapsed="1"/>
  </cols>
  <sheetData>
    <row r="1" spans="1:15" ht="13.5" x14ac:dyDescent="0.15">
      <c r="H1" t="s">
        <v>140</v>
      </c>
      <c r="J1" t="s">
        <v>218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3.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3.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3.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3.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3.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3.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3.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3.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3.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3.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3.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3.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3.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3.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3.5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3.5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3.5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3.5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3.5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3.5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3.5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3.5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3.5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3.5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3.5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3.5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3.5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3.5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3.5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3.5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3.5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3.5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3.5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3.5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3.5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3.5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3.5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3.5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3.5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3.5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3.5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3.5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3.5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3.5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3.5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3.5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3.5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3.5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3.5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3.5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3.5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3.5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3.5" x14ac:dyDescent="0.15">
      <c r="A56" s="1">
        <v>42480</v>
      </c>
      <c r="M56">
        <f t="shared" si="5"/>
        <v>3</v>
      </c>
      <c r="N56" s="50"/>
    </row>
    <row r="57" spans="1:14" ht="13.5" x14ac:dyDescent="0.15">
      <c r="A57" s="1">
        <v>42481</v>
      </c>
      <c r="B57">
        <v>39</v>
      </c>
      <c r="M57">
        <f t="shared" si="5"/>
        <v>4</v>
      </c>
      <c r="N57" s="50"/>
    </row>
    <row r="58" spans="1:14" ht="13.5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3.5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3.5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3.5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3.5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3.5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3.5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3.5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3.5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3.5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3.5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3.5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3.5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3.5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3.5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3.5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3.5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3.5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3.5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3.5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3.5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3.5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3.5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3.5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3.5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3.5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3.5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3.5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3.5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3.5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3.5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3.5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3.5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3.5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3.5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3.5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3.5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3.5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3.5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3.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3.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3.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3.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3.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3.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3.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3.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3.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3.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3.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3.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3.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3.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3.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3.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3.5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3.5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3.5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3.5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3.5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3.5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3.5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3.5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3.5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3.5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3.5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3.5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3.5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3.5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3.5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3.5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3.5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3.5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3.5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3.5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3.5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3.5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3.5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3.5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3.5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3.5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3.5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3.5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3.5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3.5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3.5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3.5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3.5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3.5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3.5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3.5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3.5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3.5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3.5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3.5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3.5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3.5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3.5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3.5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3.5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3.5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3.5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3.5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3.5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3.5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3.5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3.5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3.5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3.5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3.5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3.5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3.5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3.5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3.5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3.5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3.5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3.5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3.5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3.5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3.5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3.5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3.5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3.5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3.5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3.5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3.5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3.5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3.5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3.5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3.5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3.5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3.5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3.5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3.5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3.5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3.5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3.5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3.5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3.5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3.5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3.5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3.5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3.5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3.5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3.5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3.5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3.5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3.5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3.5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3.5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3.5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3.5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3.5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3.5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3.5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3.5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3.5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3.5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3.5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3.5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3.5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3.5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3.5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3.5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3.5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3.5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3.5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3.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3.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3.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3.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3.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3.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3.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3.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3.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3.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3.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3.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3.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3.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3.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3.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3.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3.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3.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3.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3.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3.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3.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3.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3.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3.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3.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3.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3.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3.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3.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3.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3.5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3.5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3.5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3.5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3.5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3.5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3.5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3.5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3.5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3.5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3.5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3.5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3.5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3.5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3.5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3.5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3.5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3.5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3.5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3.5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3.5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3.5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3.5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3.5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3.5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3.5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3.5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3.5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3.5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3.5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3.5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3.5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3.5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3.5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3.5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3.5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3.5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3.5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3.5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3.5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3.5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3.5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3.5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3.5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3.5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3.5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3.5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3.5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3.5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3.5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3.5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3.5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3.5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3.5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3.5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3.5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3.5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3.5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3.5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3.5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3.5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3.5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3.5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3.5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3.5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3.5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3.5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3.5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3.5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3.5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3.5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3.5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3.5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3.5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3.5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3.5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3.5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3.5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3.5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3.5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3.5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3.5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3.5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3.5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3.5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3.5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3.5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3.5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3.5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381</v>
      </c>
    </row>
    <row r="346" spans="1:14" ht="13.5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3.5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3.5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3.5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3.5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3.5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3.5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3.5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3.5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3.5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3.5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3.5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3.5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3.5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3.5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3.5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3.5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3.5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411</v>
      </c>
    </row>
    <row r="364" spans="1:14" ht="13.5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3.5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3.5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3.5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3.5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410</v>
      </c>
    </row>
    <row r="369" spans="1:14" ht="13.5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28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3.5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3.5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3.5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3.5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409</v>
      </c>
    </row>
    <row r="374" spans="1:14" ht="13.5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3.5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3.5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3.5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3.5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417</v>
      </c>
    </row>
    <row r="379" spans="1:14" ht="13.5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3.5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3.5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3.5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3.5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3.5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422</v>
      </c>
    </row>
    <row r="385" spans="1:14" ht="13.5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3.5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3.5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3.5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3.5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3.5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3.5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3.5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3.5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3.5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3.5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3.5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3.5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3.5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3.5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3.5" x14ac:dyDescent="0.1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447</v>
      </c>
    </row>
    <row r="401" spans="1:14" ht="13.5" x14ac:dyDescent="0.1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449</v>
      </c>
    </row>
    <row r="402" spans="1:14" ht="13.5" x14ac:dyDescent="0.1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ht="13.5" x14ac:dyDescent="0.1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ht="13.5" x14ac:dyDescent="0.1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ht="13.5" x14ac:dyDescent="0.1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ht="13.5" x14ac:dyDescent="0.1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461</v>
      </c>
    </row>
    <row r="407" spans="1:14" ht="13.5" x14ac:dyDescent="0.1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ht="13.5" x14ac:dyDescent="0.1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ht="13.5" x14ac:dyDescent="0.1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ht="13.5" x14ac:dyDescent="0.1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ht="13.5" x14ac:dyDescent="0.1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ht="13.5" x14ac:dyDescent="0.1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ht="13.5" x14ac:dyDescent="0.1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ht="13.5" x14ac:dyDescent="0.1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ht="13.5" x14ac:dyDescent="0.1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ht="13.5" x14ac:dyDescent="0.1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 ht="13.5" x14ac:dyDescent="0.1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 ht="13.5" x14ac:dyDescent="0.1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 ht="13.5" x14ac:dyDescent="0.15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 ht="13.5" x14ac:dyDescent="0.15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 ht="13.5" x14ac:dyDescent="0.15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 ht="13.5" x14ac:dyDescent="0.15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 ht="13.5" x14ac:dyDescent="0.15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481</v>
      </c>
    </row>
    <row r="424" spans="1:14" ht="13.5" x14ac:dyDescent="0.15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 ht="13.5" x14ac:dyDescent="0.15">
      <c r="A425" s="98">
        <v>43004</v>
      </c>
      <c r="B425">
        <v>46.05</v>
      </c>
      <c r="C425" s="10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101">
        <f t="shared" ref="G425" si="676">+B425/D425-1</f>
        <v>-7.4641545199424231E-3</v>
      </c>
      <c r="H425" s="42">
        <f t="shared" ref="H425" si="677">(+B425/(E425)-1)</f>
        <v>-5.088452460245807E-3</v>
      </c>
      <c r="I425" s="101">
        <f t="shared" si="344"/>
        <v>-4.7547006699806271E-3</v>
      </c>
      <c r="J425">
        <v>3817.7914999999998</v>
      </c>
      <c r="K425">
        <v>3820.7815999999998</v>
      </c>
      <c r="L425" s="101">
        <f t="shared" ref="L425" si="678">+K425/J425-1</f>
        <v>7.8320149227639746E-4</v>
      </c>
      <c r="M425" s="100">
        <f t="shared" ref="M425" si="679">WEEKDAY(A425,2)</f>
        <v>2</v>
      </c>
    </row>
    <row r="426" spans="1:14" ht="13.5" x14ac:dyDescent="0.15">
      <c r="A426" s="98">
        <v>43005</v>
      </c>
      <c r="B426">
        <v>46</v>
      </c>
      <c r="C426" s="10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101">
        <f t="shared" ref="G426" si="682">+B426/D426-1</f>
        <v>-5.9441699240240231E-3</v>
      </c>
      <c r="H426" s="42">
        <f t="shared" ref="H426" si="683">(+B426/(E426)-1)</f>
        <v>-3.3799213800436156E-3</v>
      </c>
      <c r="I426" s="101">
        <f t="shared" si="344"/>
        <v>-2.6667822995034562E-3</v>
      </c>
      <c r="J426">
        <v>3820.7815999999998</v>
      </c>
      <c r="K426">
        <v>3821.2</v>
      </c>
      <c r="L426" s="101">
        <f t="shared" ref="L426" si="684">+K426/J426-1</f>
        <v>1.095063900014015E-4</v>
      </c>
      <c r="M426" s="100">
        <f t="shared" ref="M426" si="685">WEEKDAY(A426,2)</f>
        <v>3</v>
      </c>
    </row>
    <row r="427" spans="1:14" x14ac:dyDescent="0.25">
      <c r="A427" s="98">
        <v>43006</v>
      </c>
      <c r="B427">
        <v>45.75</v>
      </c>
      <c r="C427" s="10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101">
        <f t="shared" ref="G427" si="688">+B427/D427-1</f>
        <v>-8.4344256760868763E-3</v>
      </c>
      <c r="H427" s="42">
        <f t="shared" ref="H427" si="689">(+B427/(E427)-1)</f>
        <v>-2.4652636433390995E-3</v>
      </c>
      <c r="I427" s="101">
        <f t="shared" si="344"/>
        <v>-3.0942212150266712E-3</v>
      </c>
      <c r="J427">
        <v>3821.2</v>
      </c>
      <c r="K427">
        <v>3822.5385999999999</v>
      </c>
      <c r="L427" s="101">
        <f t="shared" ref="L427" si="690">+K427/J427-1</f>
        <v>3.5030880351727411E-4</v>
      </c>
      <c r="M427" s="100">
        <f t="shared" ref="M427" si="691">WEEKDAY(A427,2)</f>
        <v>4</v>
      </c>
    </row>
    <row r="428" spans="1:14" x14ac:dyDescent="0.25">
      <c r="A428" s="98">
        <v>43007</v>
      </c>
      <c r="B428">
        <v>46.05</v>
      </c>
      <c r="C428" s="10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101">
        <f t="shared" ref="G428" si="694">+B428/D428-1</f>
        <v>-2.0909998374130101E-4</v>
      </c>
      <c r="H428" s="42">
        <f t="shared" ref="H428" si="695">(+B428/(E428)-1)</f>
        <v>-3.757944607829522E-6</v>
      </c>
      <c r="I428" s="101">
        <f t="shared" si="344"/>
        <v>-2.1715055047777376E-5</v>
      </c>
      <c r="J428">
        <v>3822.5385999999999</v>
      </c>
      <c r="K428">
        <v>3836.5012999999999</v>
      </c>
      <c r="L428" s="101">
        <f t="shared" ref="L428" si="696">+K428/J428-1</f>
        <v>3.652729628420337E-3</v>
      </c>
      <c r="M428" s="100">
        <f t="shared" ref="M428" si="697">WEEKDAY(A428,2)</f>
        <v>5</v>
      </c>
    </row>
    <row r="429" spans="1:14" x14ac:dyDescent="0.25">
      <c r="A429" s="98">
        <v>43017</v>
      </c>
    </row>
    <row r="430" spans="1:14" x14ac:dyDescent="0.25">
      <c r="A430" s="98">
        <v>43018</v>
      </c>
    </row>
    <row r="431" spans="1:14" x14ac:dyDescent="0.25">
      <c r="A431" s="98">
        <v>43019</v>
      </c>
    </row>
    <row r="432" spans="1:14" x14ac:dyDescent="0.25">
      <c r="A432" s="98">
        <v>43020</v>
      </c>
    </row>
    <row r="433" spans="1:1" x14ac:dyDescent="0.25">
      <c r="A433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39"/>
  <sheetViews>
    <sheetView zoomScale="115" zoomScaleNormal="115" workbookViewId="0">
      <pane xSplit="1" ySplit="2" topLeftCell="B409" activePane="bottomRight" state="frozen"/>
      <selection pane="topRight" activeCell="B1" sqref="B1"/>
      <selection pane="bottomLeft" activeCell="A3" sqref="A3"/>
      <selection pane="bottomRight" activeCell="A435" sqref="A435:A439"/>
    </sheetView>
  </sheetViews>
  <sheetFormatPr defaultRowHeight="14.4" x14ac:dyDescent="0.25"/>
  <cols>
    <col min="1" max="1" width="11.44140625" bestFit="1" customWidth="1" collapsed="1"/>
    <col min="2" max="2" width="9.44140625" bestFit="1" customWidth="1" collapsed="1"/>
    <col min="3" max="3" width="13.109375" customWidth="1" collapsed="1"/>
    <col min="4" max="4" width="15.109375" bestFit="1" customWidth="1" collapsed="1"/>
    <col min="5" max="5" width="15.109375" customWidth="1"/>
    <col min="6" max="6" width="15" bestFit="1" customWidth="1" collapsed="1"/>
    <col min="7" max="7" width="20" bestFit="1" customWidth="1" collapsed="1"/>
    <col min="8" max="8" width="20" customWidth="1"/>
    <col min="9" max="9" width="16.109375" bestFit="1" customWidth="1" collapsed="1"/>
    <col min="10" max="10" width="14.109375" customWidth="1" collapsed="1"/>
    <col min="11" max="11" width="11.21875" bestFit="1" customWidth="1" collapsed="1"/>
    <col min="12" max="12" width="12.77734375" bestFit="1" customWidth="1" collapsed="1"/>
    <col min="14" max="14" width="28.88671875" style="50" customWidth="1"/>
    <col min="15" max="15" width="18.33203125" bestFit="1" customWidth="1" collapsed="1"/>
    <col min="16" max="16" width="19.33203125" bestFit="1" customWidth="1" collapsed="1"/>
  </cols>
  <sheetData>
    <row r="1" spans="1:17" ht="13.5" x14ac:dyDescent="0.15">
      <c r="J1" t="s">
        <v>219</v>
      </c>
      <c r="O1" t="s">
        <v>34</v>
      </c>
    </row>
    <row r="2" spans="1:17" ht="13.5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ht="13.5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ht="13.5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ht="13.5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ht="13.5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ht="13.5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ht="13.5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ht="13.5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ht="13.5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ht="13.5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ht="13.5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ht="13.5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ht="13.5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ht="13.5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ht="13.5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ht="13.5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ht="13.5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ht="13.5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ht="13.5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ht="13.5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ht="13.5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ht="13.5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ht="13.5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ht="13.5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ht="13.5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ht="13.5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ht="13.5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ht="13.5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ht="13.5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ht="13.5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ht="13.5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ht="13.5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ht="13.5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ht="13.5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ht="13.5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ht="13.5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ht="13.5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ht="13.5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ht="13.5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ht="13.5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ht="13.5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ht="13.5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ht="13.5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ht="13.5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ht="13.5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ht="13.5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ht="13.5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ht="13.5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ht="13.5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ht="13.5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ht="13.5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ht="13.5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ht="13.5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ht="13.5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ht="13.5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ht="13.5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ht="13.5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ht="13.5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ht="13.5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ht="13.5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ht="13.5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ht="13.5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ht="13.5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ht="13.5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ht="13.5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ht="13.5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ht="13.5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ht="13.5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ht="13.5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ht="13.5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ht="13.5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ht="13.5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ht="13.5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ht="13.5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ht="13.5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ht="13.5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ht="13.5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ht="13.5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ht="13.5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ht="13.5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ht="13.5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ht="13.5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ht="13.5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ht="13.5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ht="13.5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ht="13.5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ht="13.5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ht="13.5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ht="13.5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ht="13.5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ht="13.5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ht="13.5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ht="13.5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ht="13.5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ht="13.5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ht="13.5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ht="13.5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ht="13.5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ht="13.5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ht="13.5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ht="13.5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ht="13.5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ht="13.5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ht="13.5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ht="13.5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ht="13.5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ht="13.5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ht="13.5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ht="13.5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ht="13.5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ht="13.5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ht="13.5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ht="13.5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ht="13.5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ht="13.5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ht="13.5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ht="13.5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ht="13.5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ht="13.5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ht="13.5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ht="13.5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ht="13.5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ht="13.5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ht="13.5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ht="13.5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ht="13.5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ht="13.5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ht="13.5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ht="13.5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ht="13.5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ht="13.5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ht="13.5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ht="13.5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ht="13.5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ht="13.5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ht="13.5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ht="13.5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ht="13.5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ht="13.5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ht="13.5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ht="13.5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ht="13.5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ht="13.5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ht="13.5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ht="13.5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ht="13.5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ht="13.5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ht="13.5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ht="13.5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ht="13.5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ht="13.5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ht="13.5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ht="13.5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ht="13.5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ht="13.5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ht="13.5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ht="13.5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ht="13.5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ht="13.5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ht="13.5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ht="13.5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ht="13.5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ht="13.5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ht="13.5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ht="13.5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ht="13.5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ht="13.5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ht="13.5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ht="13.5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ht="13.5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ht="13.5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ht="13.5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ht="13.5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ht="13.5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ht="13.5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ht="13.5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ht="13.5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ht="13.5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ht="13.5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ht="13.5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ht="13.5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ht="13.5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ht="13.5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ht="13.5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ht="13.5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ht="13.5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ht="13.5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ht="13.5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ht="13.5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ht="13.5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ht="13.5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ht="13.5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ht="13.5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ht="13.5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ht="13.5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ht="13.5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ht="13.5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ht="13.5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ht="13.5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ht="13.5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ht="13.5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ht="13.5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ht="13.5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ht="13.5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ht="13.5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ht="13.5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ht="13.5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ht="13.5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ht="13.5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ht="13.5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ht="13.5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ht="13.5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ht="13.5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ht="13.5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ht="13.5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ht="13.5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ht="13.5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ht="13.5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ht="13.5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ht="13.5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ht="13.5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ht="13.5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ht="13.5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ht="13.5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ht="13.5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ht="13.5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ht="13.5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ht="13.5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ht="13.5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ht="13.5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ht="13.5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ht="13.5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ht="13.5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ht="13.5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ht="13.5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ht="13.5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ht="13.5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ht="13.5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ht="13.5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ht="13.5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ht="13.5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ht="13.5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ht="13.5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ht="13.5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ht="13.5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ht="13.5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ht="13.5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ht="13.5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ht="13.5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ht="13.5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ht="13.5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ht="13.5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ht="13.5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ht="13.5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ht="13.5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ht="13.5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ht="13.5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ht="13.5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ht="13.5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ht="13.5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ht="13.5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ht="13.5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ht="13.5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ht="13.5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ht="13.5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ht="13.5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ht="13.5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ht="13.5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ht="13.5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ht="13.5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ht="13.5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ht="13.5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ht="13.5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ht="13.5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ht="13.5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ht="13.5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ht="13.5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ht="13.5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ht="13.5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ht="13.5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ht="13.5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ht="13.5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ht="13.5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ht="13.5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ht="13.5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ht="13.5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ht="13.5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ht="13.5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ht="13.5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ht="13.5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ht="13.5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ht="13.5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ht="13.5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ht="13.5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ht="13.5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ht="13.5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ht="13.5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ht="13.5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ht="13.5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ht="13.5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ht="13.5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ht="13.5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ht="13.5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ht="13.5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ht="13.5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ht="13.5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ht="13.5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ht="13.5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ht="13.5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ht="13.5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ht="13.5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ht="13.5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ht="13.5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ht="13.5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ht="13.5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ht="13.5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ht="13.5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ht="13.5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ht="13.5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ht="13.5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ht="13.5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ht="13.5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ht="13.5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ht="13.5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ht="13.5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ht="13.5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ht="13.5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ht="13.5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ht="13.5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ht="13.5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ht="13.5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ht="13.5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ht="13.5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ht="13.5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ht="13.5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ht="13.5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ht="13.5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ht="13.5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ht="13.5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ht="13.5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ht="13.5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ht="13.5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ht="13.5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ht="13.5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ht="13.5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ht="13.5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ht="13.5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ht="13.5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ht="13.5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ht="13.5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ht="13.5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ht="13.5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ht="13.5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ht="13.5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ht="13.5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ht="13.5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ht="13.5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ht="13.5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ht="13.5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ht="13.5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ht="13.5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ht="13.5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ht="13.5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ht="13.5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ht="13.5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ht="13.5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ht="13.5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ht="13.5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ht="13.5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ht="13.5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ht="13.5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ht="13.5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ht="13.5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ht="13.5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ht="13.5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34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ht="13.5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ht="13.5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ht="13.5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ht="13.5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ht="13.5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ht="13.5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ht="13.5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ht="13.5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ht="13.5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ht="13.5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ht="13.5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ht="13.5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 ht="13.5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ht="13.5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ht="13.5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ht="13.5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ht="13.5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ht="13.5" x14ac:dyDescent="0.1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ht="13.5" x14ac:dyDescent="0.1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ht="13.5" x14ac:dyDescent="0.1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ht="13.5" x14ac:dyDescent="0.1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ht="13.5" x14ac:dyDescent="0.1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ht="13.5" x14ac:dyDescent="0.1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ht="13.5" x14ac:dyDescent="0.1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ht="13.5" x14ac:dyDescent="0.1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ht="13.5" x14ac:dyDescent="0.1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ht="13.5" x14ac:dyDescent="0.1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ht="13.5" x14ac:dyDescent="0.1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ht="13.5" x14ac:dyDescent="0.1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ht="13.5" x14ac:dyDescent="0.1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ht="13.5" x14ac:dyDescent="0.1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ht="13.5" x14ac:dyDescent="0.1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ht="13.5" x14ac:dyDescent="0.1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ht="13.5" x14ac:dyDescent="0.1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ht="13.5" x14ac:dyDescent="0.1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ht="13.5" x14ac:dyDescent="0.1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ht="13.5" x14ac:dyDescent="0.15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ht="13.5" x14ac:dyDescent="0.15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 ht="13.5" x14ac:dyDescent="0.15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 ht="13.5" x14ac:dyDescent="0.15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 ht="13.5" x14ac:dyDescent="0.15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 ht="13.5" x14ac:dyDescent="0.15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F430">
        <v>43.59</v>
      </c>
      <c r="G430" s="42">
        <f t="shared" ref="G430" si="599">+B430/D430-1</f>
        <v>-4.3196434448774523E-3</v>
      </c>
      <c r="H430" s="100"/>
      <c r="I430" s="101">
        <f t="shared" si="389"/>
        <v>-4.5882083046571154E-3</v>
      </c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 ht="13.5" x14ac:dyDescent="0.15">
      <c r="A431" s="98">
        <v>43004</v>
      </c>
      <c r="B431">
        <v>43.74</v>
      </c>
      <c r="C431" s="101">
        <f t="shared" ref="C431" si="602">B431/B430-1</f>
        <v>8.0663747407236919E-3</v>
      </c>
      <c r="D431" s="38">
        <f t="shared" ref="D431" si="603">+F430*(1+L431)</f>
        <v>43.788449530128304</v>
      </c>
      <c r="E431" s="100"/>
      <c r="F431">
        <v>43.78</v>
      </c>
      <c r="G431" s="42">
        <f t="shared" ref="G431" si="604">+B431/D431-1</f>
        <v>-1.1064454359126508E-3</v>
      </c>
      <c r="H431" s="100"/>
      <c r="I431" s="101">
        <f t="shared" si="389"/>
        <v>-9.1365920511643495E-4</v>
      </c>
      <c r="J431">
        <v>19202.05</v>
      </c>
      <c r="K431">
        <v>19289.47</v>
      </c>
      <c r="L431" s="101">
        <f t="shared" ref="L431" si="605">+K431/J431-1</f>
        <v>4.5526389109498133E-3</v>
      </c>
      <c r="M431" s="100">
        <f t="shared" ref="M431" si="606">WEEKDAY(A431,2)</f>
        <v>2</v>
      </c>
    </row>
    <row r="432" spans="1:13" ht="13.5" x14ac:dyDescent="0.15">
      <c r="A432" s="98">
        <v>43005</v>
      </c>
      <c r="B432">
        <v>43.9</v>
      </c>
      <c r="C432" s="101">
        <f t="shared" ref="C432" si="607">B432/B431-1</f>
        <v>3.6579789666209006E-3</v>
      </c>
      <c r="D432" s="38">
        <f t="shared" ref="D432" si="608">+F431*(1+L432)</f>
        <v>44.148406679913968</v>
      </c>
      <c r="E432" s="100"/>
      <c r="F432">
        <v>44.15</v>
      </c>
      <c r="G432" s="42">
        <f t="shared" ref="G432" si="609">+B432/D432-1</f>
        <v>-5.6266284243273734E-3</v>
      </c>
      <c r="H432" s="100"/>
      <c r="I432" s="101">
        <f t="shared" si="389"/>
        <v>-5.6625141562853809E-3</v>
      </c>
      <c r="J432">
        <v>19289.47</v>
      </c>
      <c r="K432">
        <v>19451.79</v>
      </c>
      <c r="L432" s="101">
        <f t="shared" ref="L432" si="610">+K432/J432-1</f>
        <v>8.4149538582449779E-3</v>
      </c>
      <c r="M432" s="100">
        <f t="shared" ref="M432" si="611">WEEKDAY(A432,2)</f>
        <v>3</v>
      </c>
    </row>
    <row r="433" spans="1:13" ht="13.5" x14ac:dyDescent="0.15">
      <c r="A433" s="98">
        <v>43006</v>
      </c>
      <c r="B433">
        <v>43.53</v>
      </c>
      <c r="C433" s="101">
        <f t="shared" ref="C433" si="612">B433/B432-1</f>
        <v>-8.4282460136673176E-3</v>
      </c>
      <c r="D433" s="38">
        <f t="shared" ref="D433" si="613">+F432*(1+L433)</f>
        <v>43.487470484721456</v>
      </c>
      <c r="E433" s="100"/>
      <c r="F433">
        <v>43.49</v>
      </c>
      <c r="G433" s="42">
        <f t="shared" ref="G433" si="614">+B433/D433-1</f>
        <v>9.7797169631852476E-4</v>
      </c>
      <c r="H433" s="100"/>
      <c r="I433" s="101">
        <f t="shared" si="389"/>
        <v>9.1975166704982847E-4</v>
      </c>
      <c r="J433">
        <v>19451.79</v>
      </c>
      <c r="K433">
        <v>19159.89</v>
      </c>
      <c r="L433" s="101">
        <f t="shared" ref="L433" si="615">+K433/J433-1</f>
        <v>-1.5006331036886644E-2</v>
      </c>
      <c r="M433" s="100">
        <f t="shared" ref="M433" si="616">WEEKDAY(A433,2)</f>
        <v>4</v>
      </c>
    </row>
    <row r="434" spans="1:13" x14ac:dyDescent="0.25">
      <c r="A434" s="98">
        <v>43007</v>
      </c>
      <c r="B434">
        <v>44.04</v>
      </c>
      <c r="C434" s="101">
        <f t="shared" ref="C434" si="617">B434/B433-1</f>
        <v>1.1716057891109521E-2</v>
      </c>
      <c r="D434" s="38">
        <f t="shared" ref="D434" si="618">+F433*(1+L434)</f>
        <v>43.686977237343221</v>
      </c>
      <c r="E434" s="100"/>
      <c r="F434">
        <v>43.69</v>
      </c>
      <c r="G434" s="42">
        <f t="shared" ref="G434" si="619">+B434/D434-1</f>
        <v>8.0807321765219431E-3</v>
      </c>
      <c r="H434" s="100"/>
      <c r="I434" s="101">
        <f t="shared" si="389"/>
        <v>8.010986495765593E-3</v>
      </c>
      <c r="J434">
        <v>19159.89</v>
      </c>
      <c r="K434">
        <v>19246.669999999998</v>
      </c>
      <c r="L434" s="101">
        <f t="shared" ref="L434" si="620">+K434/J434-1</f>
        <v>4.5292535604326556E-3</v>
      </c>
      <c r="M434" s="100">
        <f t="shared" ref="M434" si="621">WEEKDAY(A434,2)</f>
        <v>5</v>
      </c>
    </row>
    <row r="435" spans="1:13" x14ac:dyDescent="0.25">
      <c r="A435" s="98">
        <v>43017</v>
      </c>
    </row>
    <row r="436" spans="1:13" x14ac:dyDescent="0.25">
      <c r="A436" s="98">
        <v>43018</v>
      </c>
    </row>
    <row r="437" spans="1:13" x14ac:dyDescent="0.25">
      <c r="A437" s="98">
        <v>43019</v>
      </c>
    </row>
    <row r="438" spans="1:13" x14ac:dyDescent="0.25">
      <c r="A438" s="98">
        <v>43020</v>
      </c>
    </row>
    <row r="439" spans="1:13" x14ac:dyDescent="0.25">
      <c r="A439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39"/>
  <sheetViews>
    <sheetView zoomScale="115" zoomScaleNormal="115" workbookViewId="0">
      <pane xSplit="1" ySplit="2" topLeftCell="B414" activePane="bottomRight" state="frozen"/>
      <selection pane="topRight" activeCell="B1" sqref="B1"/>
      <selection pane="bottomLeft" activeCell="A3" sqref="A3"/>
      <selection pane="bottomRight" activeCell="A435" sqref="A435:A439"/>
    </sheetView>
  </sheetViews>
  <sheetFormatPr defaultRowHeight="14.4" x14ac:dyDescent="0.25"/>
  <cols>
    <col min="1" max="1" width="11.6640625" bestFit="1" customWidth="1" collapsed="1"/>
    <col min="2" max="2" width="6.44140625" bestFit="1" customWidth="1" collapsed="1"/>
    <col min="3" max="3" width="15" bestFit="1" customWidth="1" collapsed="1"/>
    <col min="4" max="4" width="17.21875" bestFit="1" customWidth="1" collapsed="1"/>
    <col min="5" max="5" width="17.21875" customWidth="1" collapsed="1"/>
    <col min="6" max="7" width="15" bestFit="1" customWidth="1" collapsed="1"/>
    <col min="8" max="8" width="15" customWidth="1" collapsed="1"/>
    <col min="9" max="9" width="16.109375" bestFit="1" customWidth="1" collapsed="1"/>
    <col min="10" max="10" width="11.6640625" bestFit="1" customWidth="1" collapsed="1"/>
    <col min="11" max="11" width="12.77734375" bestFit="1" customWidth="1" collapsed="1"/>
    <col min="12" max="12" width="13.88671875" bestFit="1" customWidth="1" collapsed="1"/>
    <col min="14" max="14" width="22.21875" customWidth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3.5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3.5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3.5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3.5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3.5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3.5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3.5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3.5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3.5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3.5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3.5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3.5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3.5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3.5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3.5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3.5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3.5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3.5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3.5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3.5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3.5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3.5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3.5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3.5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3.5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3.5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3.5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3.5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3.5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3.5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3.5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3.5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3.5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3.5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3.5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3.5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3.5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3.5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3.5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3.5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3.5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3.5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3.5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3.5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3.5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3.5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3.5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3.5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3.5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3.5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3.5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3.5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3.5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3.5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3.5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3.5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3.5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3.5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3.5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3.5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3.5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3.5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3.5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3.5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3.5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3.5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3.5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3.5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3.5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3.5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3.5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3.5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3.5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3.5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3.5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3.5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3.5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3.5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3.5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3.5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3.5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3.5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3.5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3.5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3.5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3.5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3.5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3.5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3.5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3.5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3.5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3.5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3.5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3.5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3.5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3.5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3.5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3.5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3.5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3.5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3.5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3.5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3.5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3.5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3.5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3.5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3.5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3.5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3.5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3.5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3.5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3.5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3.5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3.5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3.5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3.5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3.5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3.5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3.5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3.5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3.5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3.5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3.5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3.5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3.5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3.5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3.5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3.5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3.5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3.5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3.5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3.5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3.5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3.5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3.5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3.5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3.5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3.5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3.5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3.5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3.5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3.5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3.5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3.5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3.5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3.5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3.5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3.5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3.5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3.5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3.5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3.5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3.5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3.5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3.5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3.5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3.5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3.5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3.5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3.5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3.5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3.5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3.5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3.5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3.5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3.5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3.5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3.5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3.5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3.5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3.5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3.5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3.5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3.5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3.5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3.5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3.5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3.5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3.5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3.5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3.5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3.5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3.5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3.5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3.5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3.5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3.5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3.5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3.5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3.5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3.5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3.5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3.5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3.5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3.5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3.5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3.5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3.5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3.5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3.5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3.5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3.5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3.5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3.5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3.5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3.5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3.5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3.5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3.5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3.5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3.5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3.5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3.5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3.5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3.5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3.5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3.5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3.5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3.5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3.5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3.5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3.5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3.5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3.5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3.5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3.5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3.5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3.5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3.5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3.5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3.5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3.5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3.5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3.5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3.5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3.5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3.5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3.5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3.5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3.5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3.5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3.5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3.5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3.5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3.5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3.5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3.5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3.5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3.5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3.5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3.5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3.5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3.5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3.5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3.5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3.5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3.5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3.5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3.5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3.5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3.5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3.5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3.5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3.5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3.5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3.5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3.5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3.5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3.5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3.5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3.5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3.5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3.5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3.5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3.5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3.5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3.5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3.5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3.5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3.5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3.5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3.5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3.5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3.5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3.5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3.5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3.5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3.5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3.5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3.5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3.5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3.5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3.5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3.5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3.5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3.5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3.5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3.5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3.5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3.5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3.5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3.5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3.5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3.5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3.5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3.5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3.5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3.5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3.5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3.5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3.5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3.5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3.5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3.5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3.5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3.5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3.5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3.5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3.5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3.5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3.5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3.5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ht="13.5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ht="13.5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ht="13.5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ht="13.5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ht="13.5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ht="13.5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ht="13.5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ht="13.5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ht="13.5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ht="13.5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ht="13.5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ht="13.5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ht="13.5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ht="13.5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ht="13.5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ht="13.5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ht="13.5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ht="13.5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ht="13.5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ht="13.5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ht="13.5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ht="13.5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ht="13.5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ht="13.5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ht="13.5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ht="13.5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34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ht="13.5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ht="13.5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ht="13.5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ht="13.5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ht="13.5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ht="13.5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ht="13.5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ht="13.5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ht="13.5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ht="13.5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ht="13.5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ht="13.5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ht="13.5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ht="13.5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ht="13.5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ht="13.5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ht="13.5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ht="13.5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ht="13.5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ht="13.5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ht="13.5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ht="13.5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ht="13.5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ht="13.5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ht="13.5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ht="13.5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ht="13.5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ht="13.5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ht="13.5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ht="13.5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ht="13.5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ht="13.5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ht="13.5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ht="13.5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ht="13.5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ht="13.5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ht="13.5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ht="13.5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 ht="13.5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 ht="13.5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 ht="13.5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 ht="13.5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 ht="13.5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 ht="13.5" x14ac:dyDescent="0.1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 ht="13.5" x14ac:dyDescent="0.1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448</v>
      </c>
    </row>
    <row r="408" spans="1:14" ht="13.5" x14ac:dyDescent="0.1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 ht="13.5" x14ac:dyDescent="0.1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 ht="13.5" x14ac:dyDescent="0.1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</row>
    <row r="411" spans="1:14" ht="13.5" x14ac:dyDescent="0.1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</row>
    <row r="412" spans="1:14" ht="13.5" x14ac:dyDescent="0.1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</row>
    <row r="413" spans="1:14" ht="13.5" x14ac:dyDescent="0.1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</row>
    <row r="414" spans="1:14" ht="13.5" x14ac:dyDescent="0.1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</row>
    <row r="415" spans="1:14" ht="13.5" x14ac:dyDescent="0.1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</row>
    <row r="416" spans="1:14" ht="13.5" x14ac:dyDescent="0.1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</row>
    <row r="417" spans="1:14" ht="13.5" x14ac:dyDescent="0.1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</row>
    <row r="418" spans="1:14" ht="13.5" x14ac:dyDescent="0.1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</row>
    <row r="419" spans="1:14" ht="13.5" x14ac:dyDescent="0.1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</row>
    <row r="420" spans="1:14" ht="13.5" x14ac:dyDescent="0.1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</row>
    <row r="421" spans="1:14" ht="13.5" x14ac:dyDescent="0.1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</row>
    <row r="422" spans="1:14" ht="13.5" x14ac:dyDescent="0.1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</row>
    <row r="423" spans="1:14" ht="13.5" x14ac:dyDescent="0.1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</row>
    <row r="424" spans="1:14" ht="13.5" x14ac:dyDescent="0.1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</row>
    <row r="425" spans="1:14" ht="13.5" x14ac:dyDescent="0.1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</row>
    <row r="426" spans="1:14" ht="13.5" x14ac:dyDescent="0.15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</row>
    <row r="427" spans="1:14" ht="13.5" x14ac:dyDescent="0.15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</row>
    <row r="428" spans="1:14" ht="13.5" x14ac:dyDescent="0.15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</row>
    <row r="429" spans="1:14" ht="13.5" x14ac:dyDescent="0.15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t="s">
        <v>482</v>
      </c>
    </row>
    <row r="430" spans="1:14" ht="13.5" x14ac:dyDescent="0.15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I430" s="101">
        <f t="shared" si="272"/>
        <v>1.2841528437772531E-3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</row>
    <row r="431" spans="1:14" ht="13.5" x14ac:dyDescent="0.15">
      <c r="A431" s="98">
        <v>43004</v>
      </c>
      <c r="B431">
        <v>33.92</v>
      </c>
      <c r="C431" s="10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101">
        <f>(B431/(D431*(1-VLOOKUP(A431,FX!A:M,13,0))))-1</f>
        <v>8.2702202591815599E-3</v>
      </c>
      <c r="I431" s="101">
        <f t="shared" si="272"/>
        <v>5.9848983634951392E-3</v>
      </c>
      <c r="J431">
        <v>1843.6210000000001</v>
      </c>
      <c r="K431">
        <v>1839.4549999999999</v>
      </c>
      <c r="L431" s="101">
        <f t="shared" ref="L431" si="613">+K431/J431-1</f>
        <v>-2.259683524976186E-3</v>
      </c>
      <c r="M431" s="100">
        <f t="shared" ref="M431" si="614">WEEKDAY(A431,2)</f>
        <v>2</v>
      </c>
    </row>
    <row r="432" spans="1:14" ht="13.5" x14ac:dyDescent="0.15">
      <c r="A432" s="98">
        <v>43005</v>
      </c>
      <c r="B432">
        <v>34.15</v>
      </c>
      <c r="C432" s="10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101">
        <f>(B432/(D432*(1-VLOOKUP(A432,FX!A:M,13,0))))-1</f>
        <v>6.0199346750318128E-3</v>
      </c>
      <c r="I432" s="101">
        <f t="shared" si="272"/>
        <v>2.418720426446308E-3</v>
      </c>
      <c r="J432">
        <v>1839.4549999999999</v>
      </c>
      <c r="K432">
        <v>1854.943</v>
      </c>
      <c r="L432" s="101">
        <f t="shared" ref="L432" si="618">+K432/J432-1</f>
        <v>8.4198852377470601E-3</v>
      </c>
      <c r="M432" s="100">
        <f t="shared" ref="M432" si="619">WEEKDAY(A432,2)</f>
        <v>3</v>
      </c>
    </row>
    <row r="433" spans="1:13" ht="13.5" x14ac:dyDescent="0.15">
      <c r="A433" s="98">
        <v>43006</v>
      </c>
      <c r="B433">
        <v>34.14</v>
      </c>
      <c r="C433" s="10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101">
        <f>(B433/(D433*(1-VLOOKUP(A433,FX!A:M,13,0))))-1</f>
        <v>4.4458257708612781E-3</v>
      </c>
      <c r="I433" s="101">
        <f t="shared" si="272"/>
        <v>3.604037933528037E-3</v>
      </c>
      <c r="J433">
        <v>1854.943</v>
      </c>
      <c r="K433">
        <v>1854.7339999999999</v>
      </c>
      <c r="L433" s="101">
        <f t="shared" ref="L433" si="623">+K433/J433-1</f>
        <v>-1.1267192576813745E-4</v>
      </c>
      <c r="M433" s="100">
        <f t="shared" ref="M433" si="624">WEEKDAY(A433,2)</f>
        <v>4</v>
      </c>
    </row>
    <row r="434" spans="1:13" x14ac:dyDescent="0.25">
      <c r="A434" s="98">
        <v>43007</v>
      </c>
      <c r="B434">
        <v>34.325000000000003</v>
      </c>
      <c r="C434" s="10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101">
        <f>(B434/(D434*(1-VLOOKUP(A434,FX!A:M,13,0))))-1</f>
        <v>2.1479094762453244E-3</v>
      </c>
      <c r="I434" s="101">
        <f t="shared" si="272"/>
        <v>2.7196854396045467E-3</v>
      </c>
      <c r="J434">
        <v>1854.7339999999999</v>
      </c>
      <c r="K434">
        <v>1866.982</v>
      </c>
      <c r="L434" s="101">
        <f t="shared" ref="L434" si="628">+K434/J434-1</f>
        <v>6.6036423551840695E-3</v>
      </c>
      <c r="M434" s="100">
        <f t="shared" ref="M434" si="629">WEEKDAY(A434,2)</f>
        <v>5</v>
      </c>
    </row>
    <row r="435" spans="1:13" x14ac:dyDescent="0.25">
      <c r="A435" s="98">
        <v>43017</v>
      </c>
    </row>
    <row r="436" spans="1:13" x14ac:dyDescent="0.25">
      <c r="A436" s="98">
        <v>43018</v>
      </c>
    </row>
    <row r="437" spans="1:13" x14ac:dyDescent="0.25">
      <c r="A437" s="98">
        <v>43019</v>
      </c>
    </row>
    <row r="438" spans="1:13" x14ac:dyDescent="0.25">
      <c r="A438" s="98">
        <v>43020</v>
      </c>
    </row>
    <row r="439" spans="1:13" x14ac:dyDescent="0.25">
      <c r="A439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39"/>
  <sheetViews>
    <sheetView zoomScale="115" zoomScaleNormal="115" workbookViewId="0">
      <pane xSplit="1" ySplit="2" topLeftCell="D411" activePane="bottomRight" state="frozen"/>
      <selection pane="topRight" activeCell="B1" sqref="B1"/>
      <selection pane="bottomLeft" activeCell="A3" sqref="A3"/>
      <selection pane="bottomRight" activeCell="A435" sqref="A435:A439"/>
    </sheetView>
  </sheetViews>
  <sheetFormatPr defaultRowHeight="14.4" x14ac:dyDescent="0.25"/>
  <cols>
    <col min="1" max="1" width="11.6640625" bestFit="1" customWidth="1" collapsed="1"/>
    <col min="2" max="2" width="6.44140625" bestFit="1" customWidth="1" collapsed="1"/>
    <col min="3" max="3" width="15" bestFit="1" customWidth="1" collapsed="1"/>
    <col min="4" max="4" width="17.21875" bestFit="1" customWidth="1" collapsed="1"/>
    <col min="5" max="5" width="17.21875" customWidth="1" collapsed="1"/>
    <col min="6" max="7" width="15" bestFit="1" customWidth="1" collapsed="1"/>
    <col min="8" max="8" width="15" customWidth="1" collapsed="1"/>
    <col min="9" max="9" width="16.109375" bestFit="1" customWidth="1" collapsed="1"/>
    <col min="10" max="10" width="11.6640625" bestFit="1" customWidth="1" collapsed="1"/>
    <col min="11" max="11" width="12.77734375" bestFit="1" customWidth="1" collapsed="1"/>
    <col min="12" max="12" width="13.88671875" bestFit="1" customWidth="1" collapsed="1"/>
    <col min="14" max="14" width="15.21875" style="50" customWidth="1" collapsed="1"/>
    <col min="15" max="15" width="40.77734375" style="50" customWidth="1" collapsed="1"/>
  </cols>
  <sheetData>
    <row r="1" spans="1:14" ht="13.5" x14ac:dyDescent="0.15">
      <c r="J1" t="s">
        <v>218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3.5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3.5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3.5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3.5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3.5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3.5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3.5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3.5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3.5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3.5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3.5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3.5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3.5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3.5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3.5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3.5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3.5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3.5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3.5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3.5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3.5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3.5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3.5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3.5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3.5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3.5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3.5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3.5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3.5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3.5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3.5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3.5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3.5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3.5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3.5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3.5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3.5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3.5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3.5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3.5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3.5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3.5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3.5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3.5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3.5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3.5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3.5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3.5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3.5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3.5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3.5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3.5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3.5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3.5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3.5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3.5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3.5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3.5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3.5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3.5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3.5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3.5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3.5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3.5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3.5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3.5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3.5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3.5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3.5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3.5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3.5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3.5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3.5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3.5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3.5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3.5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3.5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3.5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3.5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3.5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3.5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3.5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3.5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3.5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3.5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3.5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3.5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3.5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3.5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3.5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3.5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3.5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3.5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3.5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3.5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3.5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3.5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3.5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3.5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3.5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3.5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3.5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3.5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3.5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3.5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3.5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3.5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3.5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3.5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3.5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3.5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3.5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3.5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3.5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3.5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3.5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3.5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3.5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3.5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3.5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3.5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3.5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3.5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3.5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3.5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3.5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3.5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3.5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3.5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3.5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3.5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3.5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3.5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3.5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3.5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3.5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3.5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3.5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3.5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3.5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3.5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3.5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3.5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3.5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3.5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3.5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3.5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3.5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3.5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3.5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3.5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3.5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3.5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3.5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3.5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3.5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3.5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3.5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3.5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3.5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3.5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3.5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3.5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3.5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3.5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3.5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3.5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3.5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3.5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3.5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3.5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3.5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3.5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3.5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3.5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3.5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3.5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3.5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3.5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3.5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3.5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3.5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3.5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3.5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3.5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3.5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3.5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3.5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3.5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3.5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3.5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3.5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3.5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3.5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3.5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3.5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3.5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3.5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3.5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3.5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3.5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3.5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3.5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3.5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3.5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3.5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3.5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3.5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3.5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3.5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3.5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3.5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3.5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3.5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3.5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3.5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3.5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3.5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3.5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3.5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3.5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3.5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3.5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3.5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3.5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3.5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3.5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3.5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3.5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3.5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3.5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3.5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3.5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3.5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3.5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3.5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3.5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3.5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3.5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3.5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3.5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3.5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3.5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3.5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3.5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3.5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3.5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3.5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3.5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3.5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3.5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3.5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3.5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3.5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3.5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3.5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3.5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3.5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3.5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3.5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3.5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3.5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3.5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3.5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3.5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3.5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3.5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3.5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3.5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3.5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3.5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3.5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3.5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3.5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3.5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3.5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3.5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3.5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3.5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34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3.5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3.5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3.5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3.5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3.5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3.5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3.5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3.5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3.5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3.5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8.8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3.5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3.5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3.5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3.5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3.5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3.5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3.5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3.5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3.5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3.5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3.5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3.5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3.5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3.5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3.5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3.5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3.5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3.5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3.5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3.5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3.5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3.5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3.5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3.5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ht="13.5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ht="13.5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3.5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3.5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ht="13.5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3.5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3.5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ht="13.5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3.5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3.5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3.5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3.5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3.5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3.5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3.5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3.5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3.5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3.5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3.5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ht="13.5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3.5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3.5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3.5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ht="13.5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3.5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3.5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3.5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3.5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3.5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3.5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3.5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3.5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ht="13.5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3.5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ht="13.5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3.5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3.5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3.5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0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7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ht="13.5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3.5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3.5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3.5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3.5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 ht="13.5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3.5" x14ac:dyDescent="0.1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446</v>
      </c>
    </row>
    <row r="407" spans="1:14" ht="13.5" x14ac:dyDescent="0.1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67.5" x14ac:dyDescent="0.1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452</v>
      </c>
    </row>
    <row r="409" spans="1:14" ht="13.5" x14ac:dyDescent="0.1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ht="27" x14ac:dyDescent="0.1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454</v>
      </c>
    </row>
    <row r="411" spans="1:14" ht="13.5" x14ac:dyDescent="0.1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ht="13.5" x14ac:dyDescent="0.1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ht="13.5" x14ac:dyDescent="0.1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ht="13.5" x14ac:dyDescent="0.1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ht="13.5" x14ac:dyDescent="0.1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ht="13.5" x14ac:dyDescent="0.1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ht="13.5" x14ac:dyDescent="0.1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ht="13.5" x14ac:dyDescent="0.1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ht="13.5" x14ac:dyDescent="0.1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ht="13.5" x14ac:dyDescent="0.1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469</v>
      </c>
    </row>
    <row r="421" spans="1:14" ht="13.5" x14ac:dyDescent="0.1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ht="13.5" x14ac:dyDescent="0.1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ht="40.5" x14ac:dyDescent="0.1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470</v>
      </c>
    </row>
    <row r="424" spans="1:14" ht="13.5" x14ac:dyDescent="0.1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ht="13.5" x14ac:dyDescent="0.15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ht="13.5" x14ac:dyDescent="0.15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 ht="13.5" x14ac:dyDescent="0.15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 ht="13.5" x14ac:dyDescent="0.15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 ht="13.5" x14ac:dyDescent="0.15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 ht="13.5" x14ac:dyDescent="0.15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I430" s="101">
        <f t="shared" si="80"/>
        <v>-9.2709794396360623E-3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 ht="27" x14ac:dyDescent="0.15">
      <c r="A431" s="98">
        <v>43004</v>
      </c>
      <c r="B431">
        <v>29.04</v>
      </c>
      <c r="C431" s="10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101">
        <f t="shared" ref="G431" si="601">+B431/D431-1</f>
        <v>-7.3116339505059358E-3</v>
      </c>
      <c r="H431" s="101">
        <f>(B431/(D431*(1-VLOOKUP(A431,FX!A:M,13,0))))-1</f>
        <v>-4.9966064770848861E-3</v>
      </c>
      <c r="I431" s="101">
        <f t="shared" si="80"/>
        <v>-4.4259164663976724E-3</v>
      </c>
      <c r="J431">
        <v>3817.7914999999998</v>
      </c>
      <c r="K431">
        <v>3820.7815999999998</v>
      </c>
      <c r="L431" s="101">
        <f t="shared" ref="L431" si="602">+K431/J431-1</f>
        <v>7.8320149227639746E-4</v>
      </c>
      <c r="M431" s="100">
        <f t="shared" ref="M431" si="603">WEEKDAY(A431,2)</f>
        <v>2</v>
      </c>
      <c r="N431" s="50" t="s">
        <v>484</v>
      </c>
    </row>
    <row r="432" spans="1:14" ht="13.5" x14ac:dyDescent="0.15">
      <c r="A432" s="98">
        <v>43005</v>
      </c>
      <c r="B432">
        <v>28.99</v>
      </c>
      <c r="C432" s="10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101">
        <f t="shared" ref="G432" si="606">+B432/D432-1</f>
        <v>-6.2488812697782947E-3</v>
      </c>
      <c r="H432" s="101">
        <f>(B432/(D432*(1-VLOOKUP(A432,FX!A:M,13,0))))-1</f>
        <v>-4.5962043227538718E-3</v>
      </c>
      <c r="I432" s="101">
        <f t="shared" si="80"/>
        <v>-5.4069631805020446E-3</v>
      </c>
      <c r="J432">
        <v>3820.7815999999998</v>
      </c>
      <c r="K432">
        <v>3821.2</v>
      </c>
      <c r="L432" s="101">
        <f t="shared" ref="L432" si="607">+K432/J432-1</f>
        <v>1.095063900014015E-4</v>
      </c>
      <c r="M432" s="100">
        <f t="shared" ref="M432" si="608">WEEKDAY(A432,2)</f>
        <v>3</v>
      </c>
    </row>
    <row r="433" spans="1:14" ht="27" x14ac:dyDescent="0.15">
      <c r="A433" s="98">
        <v>43006</v>
      </c>
      <c r="B433">
        <v>28.94</v>
      </c>
      <c r="C433" s="10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101">
        <f t="shared" ref="G433" si="611">+B433/D433-1</f>
        <v>-7.4700622558612206E-3</v>
      </c>
      <c r="H433" s="101">
        <f>(B433/(D433*(1-VLOOKUP(A433,FX!A:M,13,0))))-1</f>
        <v>-5.2837319963664475E-3</v>
      </c>
      <c r="I433" s="101">
        <f t="shared" si="80"/>
        <v>-4.7355877528140189E-3</v>
      </c>
      <c r="J433">
        <v>3821.2</v>
      </c>
      <c r="K433">
        <v>3822.5385999999999</v>
      </c>
      <c r="L433" s="101">
        <f t="shared" ref="L433" si="612">+K433/J433-1</f>
        <v>3.5030880351727411E-4</v>
      </c>
      <c r="M433" s="100">
        <f t="shared" ref="M433" si="613">WEEKDAY(A433,2)</f>
        <v>4</v>
      </c>
      <c r="N433" s="50" t="s">
        <v>488</v>
      </c>
    </row>
    <row r="434" spans="1:14" ht="28.8" x14ac:dyDescent="0.25">
      <c r="A434" s="98">
        <v>43007</v>
      </c>
      <c r="B434">
        <v>29.19</v>
      </c>
      <c r="C434" s="10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101">
        <f t="shared" ref="G434" si="616">+B434/D434-1</f>
        <v>2.0857462426726592E-4</v>
      </c>
      <c r="H434" s="101">
        <f>(B434/(D434*(1-VLOOKUP(A434,FX!A:M,13,0))))-1</f>
        <v>-6.5698361702892782E-5</v>
      </c>
      <c r="I434" s="101">
        <f t="shared" si="80"/>
        <v>-1.2557011226036474E-3</v>
      </c>
      <c r="J434">
        <v>3822.5385999999999</v>
      </c>
      <c r="K434">
        <v>3836.5012999999999</v>
      </c>
      <c r="L434" s="101">
        <f t="shared" ref="L434" si="617">+K434/J434-1</f>
        <v>3.652729628420337E-3</v>
      </c>
      <c r="M434" s="100">
        <f t="shared" ref="M434" si="618">WEEKDAY(A434,2)</f>
        <v>5</v>
      </c>
      <c r="N434" s="50" t="s">
        <v>489</v>
      </c>
    </row>
    <row r="435" spans="1:14" x14ac:dyDescent="0.25">
      <c r="A435" s="98">
        <v>43017</v>
      </c>
    </row>
    <row r="436" spans="1:14" x14ac:dyDescent="0.25">
      <c r="A436" s="98">
        <v>43018</v>
      </c>
    </row>
    <row r="437" spans="1:14" x14ac:dyDescent="0.25">
      <c r="A437" s="98">
        <v>43019</v>
      </c>
    </row>
    <row r="438" spans="1:14" x14ac:dyDescent="0.25">
      <c r="A438" s="98">
        <v>43020</v>
      </c>
    </row>
    <row r="439" spans="1:14" x14ac:dyDescent="0.25">
      <c r="A439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40"/>
  <sheetViews>
    <sheetView zoomScale="115" zoomScaleNormal="115" workbookViewId="0">
      <pane xSplit="1" ySplit="2" topLeftCell="F412" activePane="bottomRight" state="frozen"/>
      <selection pane="topRight" activeCell="B1" sqref="B1"/>
      <selection pane="bottomLeft" activeCell="A3" sqref="A3"/>
      <selection pane="bottomRight" activeCell="J435" sqref="J435"/>
    </sheetView>
  </sheetViews>
  <sheetFormatPr defaultRowHeight="14.4" x14ac:dyDescent="0.25"/>
  <cols>
    <col min="1" max="1" width="11.6640625" bestFit="1" customWidth="1" collapsed="1"/>
    <col min="2" max="2" width="6.44140625" bestFit="1" customWidth="1" collapsed="1"/>
    <col min="3" max="3" width="15" bestFit="1" customWidth="1" collapsed="1"/>
    <col min="4" max="4" width="17.21875" bestFit="1" customWidth="1" collapsed="1"/>
    <col min="5" max="5" width="17.21875" customWidth="1" collapsed="1"/>
    <col min="6" max="6" width="15" bestFit="1" customWidth="1" collapsed="1"/>
    <col min="7" max="8" width="15" customWidth="1" collapsed="1"/>
    <col min="9" max="9" width="16.109375" bestFit="1" customWidth="1" collapsed="1"/>
    <col min="10" max="10" width="11.6640625" bestFit="1" customWidth="1" collapsed="1"/>
    <col min="11" max="11" width="12.77734375" bestFit="1" customWidth="1" collapsed="1"/>
    <col min="12" max="12" width="13.88671875" bestFit="1" customWidth="1" collapsed="1"/>
    <col min="14" max="14" width="42.109375" style="50" customWidth="1" collapsed="1"/>
  </cols>
  <sheetData>
    <row r="1" spans="1:14" ht="13.5" x14ac:dyDescent="0.15">
      <c r="J1" t="s">
        <v>220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3.5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3.5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3.5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3.5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3.5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3.5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3.5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3.5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3.5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3.5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3.5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3.5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3.5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3.5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3.5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3.5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3.5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3.5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3.5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3.5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3.5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3.5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3.5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3.5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3.5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3.5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3.5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3.5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3.5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3.5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3.5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3.5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3.5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3.5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3.5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3.5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3.5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3.5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3.5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3.5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3.5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3.5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3.5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3.5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3.5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3.5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3.5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3.5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3.5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3.5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3.5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3.5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3.5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3.5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3.5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3.5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3.5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3.5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3.5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3.5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3.5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3.5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3.5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3.5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3.5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3.5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3.5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3.5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3.5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3.5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3.5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3.5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3.5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3.5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3.5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3.5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3.5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3.5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3.5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3.5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3.5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3.5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3.5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3.5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3.5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3.5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3.5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3.5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3.5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3.5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3.5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3.5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3.5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3.5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3.5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3.5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3.5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3.5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3.5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3.5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3.5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3.5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3.5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3.5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3.5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3.5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3.5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3.5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3.5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3.5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3.5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3.5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3.5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3.5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3.5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3.5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3.5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3.5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3.5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3.5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3.5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3.5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3.5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3.5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3.5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3.5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3.5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3.5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3.5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3.5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3.5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3.5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3.5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3.5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3.5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3.5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3.5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3.5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3.5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3.5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3.5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3.5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3.5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3.5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3.5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3.5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3.5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3.5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3.5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3.5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3.5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3.5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3.5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3.5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3.5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3.5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3.5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3.5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3.5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3.5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3.5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3.5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3.5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3.5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3.5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3.5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3.5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3.5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3.5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3.5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3.5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3.5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3.5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3.5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3.5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3.5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3.5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3.5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3.5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3.5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3.5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3.5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3.5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3.5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3.5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3.5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3.5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3.5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3.5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3.5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3.5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3.5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3.5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3.5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3.5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3.5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3.5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3.5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3.5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3.5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3.5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3.5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3.5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3.5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3.5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3.5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3.5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3.5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3.5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3.5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3.5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3.5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3.5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3.5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3.5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3.5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3.5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3.5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3.5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3.5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3.5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3.5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3.5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3.5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3.5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3.5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3.5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3.5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3.5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3.5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3.5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3.5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3.5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3.5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3.5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3.5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3.5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3.5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3.5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3.5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3.5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3.5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3.5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3.5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3.5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3.5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3.5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3.5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3.5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3.5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3.5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3.5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3.5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3.5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3.5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3.5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3.5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3.5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3.5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3.5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3.5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3.5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3.5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3.5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3.5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3.5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3.5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3.5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3.5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3.5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3.5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3.5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3.5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3.5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3.5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3.5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3.5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3.5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3.5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3.5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3.5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3.5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3.5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3.5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3.5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3.5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3.5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3.5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3.5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3.5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3.5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3.5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3.5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3.5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3.5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3.5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3.5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3.5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3.5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3.5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3.5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3.5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3.5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3.5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3.5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3.5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3.5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3.5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3.5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3.5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3.5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3.5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3.5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3.5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3.5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3.5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3.5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3.5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3.5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3.5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3.5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3.5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3.5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3.5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3.5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3.5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3.5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3.5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3.5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3.5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3.5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3.5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3.5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3.5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3.5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3.5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3.5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3.5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3.5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3.5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3.5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3.5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3.5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3.5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3.5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3.5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3.5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3.5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35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3.5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3.5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3.5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3.5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3.5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3.5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3.5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3.5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3.5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ht="13.5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3.5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3.5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3.5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3.5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3.5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3.5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3.5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ht="13.5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3.5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3.5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3.5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3.5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3.5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3.5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3.5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3.5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3.5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3.5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3.5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3.5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3.5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3.5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3.5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ht="13.5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3.5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3.5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3.5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 ht="13.5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3.5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3.5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3.5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3.5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3.5" x14ac:dyDescent="0.1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445</v>
      </c>
    </row>
    <row r="408" spans="1:14" ht="13.5" x14ac:dyDescent="0.1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ht="13.5" x14ac:dyDescent="0.1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ht="13.5" x14ac:dyDescent="0.1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ht="13.5" x14ac:dyDescent="0.1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ht="13.5" x14ac:dyDescent="0.1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" x14ac:dyDescent="0.1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460</v>
      </c>
    </row>
    <row r="414" spans="1:14" ht="13.5" x14ac:dyDescent="0.1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ht="13.5" x14ac:dyDescent="0.1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ht="13.5" x14ac:dyDescent="0.1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ht="13.5" x14ac:dyDescent="0.1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ht="13.5" x14ac:dyDescent="0.1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ht="13.5" x14ac:dyDescent="0.1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ht="13.5" x14ac:dyDescent="0.1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ht="13.5" x14ac:dyDescent="0.1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468</v>
      </c>
    </row>
    <row r="422" spans="1:14" ht="13.5" x14ac:dyDescent="0.1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ht="13.5" x14ac:dyDescent="0.1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ht="13.5" x14ac:dyDescent="0.1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ht="13.5" x14ac:dyDescent="0.1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ht="13.5" x14ac:dyDescent="0.1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ht="13.5" x14ac:dyDescent="0.15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 ht="13.5" x14ac:dyDescent="0.15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 ht="13.5" x14ac:dyDescent="0.15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 ht="13.5" x14ac:dyDescent="0.15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477</v>
      </c>
    </row>
    <row r="431" spans="1:14" ht="13.5" x14ac:dyDescent="0.15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I431" s="101">
        <f t="shared" si="272"/>
        <v>-2.6149926243795862E-3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 ht="13.5" x14ac:dyDescent="0.15">
      <c r="A432" s="98">
        <v>43004</v>
      </c>
      <c r="B432">
        <v>35.950000000000003</v>
      </c>
      <c r="C432" s="10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101">
        <f t="shared" ref="G432" si="609">+B432/D432-1</f>
        <v>-3.858548876811696E-4</v>
      </c>
      <c r="H432" s="101">
        <f>(B432/(D432*(1-VLOOKUP(A432,FX!A:M,13,0))))-1</f>
        <v>1.9453240481257517E-3</v>
      </c>
      <c r="I432" s="101">
        <f t="shared" si="272"/>
        <v>2.9264808858113778E-3</v>
      </c>
      <c r="J432">
        <v>6489.8441000000003</v>
      </c>
      <c r="K432">
        <v>6520.7174999999997</v>
      </c>
      <c r="L432" s="101">
        <f t="shared" ref="L432" si="610">+K432/J432-1</f>
        <v>4.7571866942073271E-3</v>
      </c>
      <c r="M432" s="100">
        <f t="shared" ref="M432" si="611">WEEKDAY(A432,2)</f>
        <v>2</v>
      </c>
      <c r="N432" s="50" t="s">
        <v>485</v>
      </c>
    </row>
    <row r="433" spans="1:13" ht="13.5" x14ac:dyDescent="0.15">
      <c r="A433" s="98">
        <v>43005</v>
      </c>
      <c r="B433">
        <v>36.25</v>
      </c>
      <c r="C433" s="10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101">
        <f t="shared" ref="G433" si="614">+B433/D433-1</f>
        <v>1.7065242150418047E-3</v>
      </c>
      <c r="H433" s="101">
        <f>(B433/(D433*(1-VLOOKUP(A433,FX!A:M,13,0))))-1</f>
        <v>3.372431552453925E-3</v>
      </c>
      <c r="I433" s="101">
        <f t="shared" si="272"/>
        <v>2.8106361554036674E-3</v>
      </c>
      <c r="J433">
        <v>6520.7174999999997</v>
      </c>
      <c r="K433">
        <v>6583.1400999999996</v>
      </c>
      <c r="L433" s="101">
        <f t="shared" ref="L433" si="615">+K433/J433-1</f>
        <v>9.5729649382909621E-3</v>
      </c>
      <c r="M433" s="100">
        <f t="shared" ref="M433" si="616">WEEKDAY(A433,2)</f>
        <v>3</v>
      </c>
    </row>
    <row r="434" spans="1:13" ht="13.5" x14ac:dyDescent="0.15">
      <c r="A434" s="98">
        <v>43006</v>
      </c>
      <c r="B434">
        <v>36.159999999999997</v>
      </c>
      <c r="C434" s="10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101">
        <f t="shared" ref="G434" si="619">+B434/D434-1</f>
        <v>2.6585992767438338E-3</v>
      </c>
      <c r="H434" s="101">
        <f>(B434/(D434*(1-VLOOKUP(A434,FX!A:M,13,0))))-1</f>
        <v>4.8672408019796443E-3</v>
      </c>
      <c r="I434" s="101">
        <f t="shared" si="272"/>
        <v>5.4806481123601536E-3</v>
      </c>
      <c r="J434">
        <v>6583.1400999999996</v>
      </c>
      <c r="K434">
        <v>6567.7915000000003</v>
      </c>
      <c r="L434" s="101">
        <f t="shared" ref="L434" si="620">+K434/J434-1</f>
        <v>-2.3315013453837352E-3</v>
      </c>
      <c r="M434" s="100">
        <f t="shared" ref="M434" si="621">WEEKDAY(A434,2)</f>
        <v>4</v>
      </c>
    </row>
    <row r="435" spans="1:13" ht="13.5" x14ac:dyDescent="0.15">
      <c r="A435" s="98">
        <v>43007</v>
      </c>
      <c r="B435">
        <v>36.435000000000002</v>
      </c>
      <c r="C435" s="10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101">
        <f t="shared" ref="G435" si="624">+B435/D435-1</f>
        <v>7.6857416717799332E-3</v>
      </c>
      <c r="H435" s="101">
        <f>(B435/(D435*(1-VLOOKUP(A435,FX!A:M,13,0))))-1</f>
        <v>7.4094183285293713E-3</v>
      </c>
      <c r="I435" s="101">
        <f t="shared" si="272"/>
        <v>6.2471001524493364E-3</v>
      </c>
      <c r="J435">
        <v>6567.7915000000003</v>
      </c>
      <c r="K435">
        <v>6603.2587000000003</v>
      </c>
      <c r="L435" s="101">
        <f t="shared" ref="L435" si="625">+K435/J435-1</f>
        <v>5.4001714274882762E-3</v>
      </c>
      <c r="M435" s="100">
        <f t="shared" ref="M435" si="626">WEEKDAY(A435,2)</f>
        <v>5</v>
      </c>
    </row>
    <row r="436" spans="1:13" x14ac:dyDescent="0.25">
      <c r="A436" s="98">
        <v>43017</v>
      </c>
    </row>
    <row r="437" spans="1:13" x14ac:dyDescent="0.25">
      <c r="A437" s="98">
        <v>43018</v>
      </c>
    </row>
    <row r="438" spans="1:13" x14ac:dyDescent="0.25">
      <c r="A438" s="98">
        <v>43019</v>
      </c>
    </row>
    <row r="439" spans="1:13" x14ac:dyDescent="0.25">
      <c r="A439" s="98">
        <v>43020</v>
      </c>
    </row>
    <row r="440" spans="1:13" x14ac:dyDescent="0.25">
      <c r="A440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5.6" x14ac:dyDescent="0.25"/>
  <cols>
    <col min="1" max="1" width="2.33203125" style="2" customWidth="1" collapsed="1"/>
    <col min="2" max="2" width="11.6640625" style="2" bestFit="1" customWidth="1" collapsed="1"/>
    <col min="3" max="3" width="9" style="2" collapsed="1"/>
    <col min="4" max="4" width="10.6640625" style="2" bestFit="1" customWidth="1" collapsed="1"/>
    <col min="5" max="5" width="9.109375" style="2" customWidth="1" collapsed="1"/>
    <col min="6" max="6" width="9" style="2" collapsed="1"/>
    <col min="7" max="7" width="3" style="2" customWidth="1" collapsed="1"/>
    <col min="8" max="8" width="9.21875" style="2" bestFit="1" customWidth="1" collapsed="1"/>
    <col min="9" max="10" width="10.6640625" style="2" bestFit="1" customWidth="1" collapsed="1"/>
    <col min="11" max="11" width="9" style="2" collapsed="1"/>
    <col min="12" max="12" width="10.6640625" style="2" bestFit="1" customWidth="1" collapsed="1"/>
    <col min="13" max="13" width="0.88671875" style="2" customWidth="1" collapsed="1"/>
    <col min="14" max="14" width="9.21875" style="2" bestFit="1" customWidth="1" collapsed="1"/>
    <col min="15" max="15" width="9.109375" style="2" bestFit="1" customWidth="1" collapsed="1"/>
    <col min="16" max="18" width="9" style="2" collapsed="1"/>
    <col min="19" max="19" width="1.33203125" style="2" customWidth="1" collapsed="1"/>
    <col min="20" max="20" width="9.21875" style="2" bestFit="1" customWidth="1" collapsed="1"/>
    <col min="21" max="24" width="6.88671875" style="2" customWidth="1" collapsed="1"/>
    <col min="25" max="25" width="3" style="2" customWidth="1" collapsed="1"/>
    <col min="26" max="26" width="11.6640625" style="2" bestFit="1" customWidth="1" collapsed="1"/>
    <col min="27" max="27" width="9.109375" style="2" bestFit="1" customWidth="1" collapsed="1"/>
    <col min="28" max="28" width="11.6640625" style="2" bestFit="1" customWidth="1" collapsed="1"/>
    <col min="29" max="29" width="7.77734375" style="2" customWidth="1" collapsed="1"/>
    <col min="30" max="30" width="10.44140625" style="2" bestFit="1" customWidth="1" collapsed="1"/>
    <col min="31" max="31" width="9.6640625" style="2" customWidth="1" collapsed="1"/>
    <col min="32" max="32" width="7.77734375" style="2" customWidth="1" collapsed="1"/>
    <col min="33" max="33" width="10.44140625" style="2" bestFit="1" customWidth="1" collapsed="1"/>
    <col min="34" max="34" width="11.21875" style="2" customWidth="1" collapsed="1"/>
    <col min="35" max="35" width="13.109375" style="2" customWidth="1" collapsed="1"/>
    <col min="36" max="36" width="13.109375" style="19" customWidth="1" collapsed="1"/>
    <col min="37" max="38" width="12.109375" style="2" customWidth="1" collapsed="1"/>
    <col min="39" max="39" width="9" style="2" customWidth="1" collapsed="1"/>
    <col min="40" max="40" width="9.77734375" style="2" customWidth="1" collapsed="1"/>
    <col min="41" max="41" width="1.44140625" style="2" customWidth="1" collapsed="1"/>
    <col min="42" max="42" width="9.21875" style="2" bestFit="1" customWidth="1" collapsed="1"/>
    <col min="43" max="43" width="9" style="2" collapsed="1"/>
    <col min="44" max="44" width="9.109375" style="2" bestFit="1" customWidth="1" collapsed="1"/>
    <col min="45" max="45" width="9.109375" style="2" customWidth="1" collapsed="1"/>
    <col min="46" max="47" width="9.44140625" style="2" bestFit="1" customWidth="1" collapsed="1"/>
    <col min="48" max="48" width="9" style="2" collapsed="1"/>
    <col min="49" max="49" width="9.21875" style="2" bestFit="1" customWidth="1" collapsed="1"/>
    <col min="50" max="50" width="9" style="2" collapsed="1"/>
    <col min="51" max="51" width="9.109375" style="2" bestFit="1" customWidth="1" collapsed="1"/>
    <col min="52" max="52" width="9.109375" style="2" customWidth="1" collapsed="1"/>
    <col min="53" max="54" width="9.44140625" style="2" bestFit="1" customWidth="1" collapsed="1"/>
    <col min="55" max="55" width="9" style="2" collapsed="1"/>
    <col min="56" max="56" width="9.21875" style="2" bestFit="1" customWidth="1" collapsed="1"/>
    <col min="57" max="57" width="9" style="2" collapsed="1"/>
    <col min="58" max="58" width="9.109375" style="2" bestFit="1" customWidth="1" collapsed="1"/>
    <col min="59" max="59" width="9.109375" style="2" customWidth="1" collapsed="1"/>
    <col min="60" max="61" width="9.44140625" style="2" bestFit="1" customWidth="1" collapsed="1"/>
    <col min="62" max="62" width="9" style="2" collapsed="1"/>
    <col min="63" max="63" width="9.21875" style="2" bestFit="1" customWidth="1" collapsed="1"/>
    <col min="64" max="64" width="9" style="2" collapsed="1"/>
    <col min="65" max="65" width="9.109375" style="2" bestFit="1" customWidth="1" collapsed="1"/>
    <col min="66" max="66" width="9.109375" style="2" customWidth="1" collapsed="1"/>
    <col min="67" max="68" width="9.44140625" style="2" bestFit="1" customWidth="1" collapsed="1"/>
    <col min="69" max="16384" width="9" style="2" collapsed="1"/>
  </cols>
  <sheetData>
    <row r="1" spans="2:68" ht="16.5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ht="16.5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ht="16.5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ht="16.5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ht="16.5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ht="16.5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ht="16.5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ht="16.5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ht="16.5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ht="16.5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ht="16.5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ht="16.5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ht="16.5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ht="16.5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ht="16.5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ht="16.5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ht="16.5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ht="16.5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ht="16.5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ht="16.5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ht="16.5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ht="16.5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ht="16.5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ht="16.5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ht="16.5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ht="16.5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ht="16.5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ht="16.5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ht="16.5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ht="16.5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ht="16.5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ht="16.5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ht="16.5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ht="16.5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ht="16.5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ht="16.5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ht="16.5" x14ac:dyDescent="0.15">
      <c r="B70" s="24"/>
    </row>
    <row r="71" spans="2:68" ht="16.5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.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2017-10-01T03:12:35Z</dcterms:modified>
</cp:coreProperties>
</file>