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88" i="20" l="1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H371" i="8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H370" i="8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236" i="25" l="1"/>
  <c r="B235" i="25"/>
  <c r="S285" i="20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8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G368" i="8"/>
  <c r="H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H367" i="8"/>
  <c r="G367" i="8"/>
  <c r="E367" i="8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H365" i="8" s="1"/>
  <c r="E365" i="8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H364" i="8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G363" i="8"/>
  <c r="H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<sst xmlns="http://schemas.openxmlformats.org/spreadsheetml/2006/main" count="501" uniqueCount="405">
  <si>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</si>
  <si>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</si>
  <si>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</si>
  <si>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</si>
  <si>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</si>
  <si>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</si>
  <si>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</si>
  <si>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</si>
  <si>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</si>
  <si>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</si>
  <si>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</si>
  <si>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</si>
  <si>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</si>
  <si>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</si>
  <si>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</si>
  <si>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</si>
  <si>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</si>
  <si>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</si>
  <si>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</si>
  <si>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</si>
  <si>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</si>
  <si>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</si>
  <si>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</si>
  <si>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</si>
  <si>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</si>
  <si>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</si>
  <si>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</si>
  <si>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</si>
  <si>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</si>
  <si>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</si>
  <si>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</si>
  <si>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</si>
  <si>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</si>
  <si>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</si>
  <si>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</si>
  <si>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</si>
  <si>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</si>
  <si>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</si>
  <si>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</si>
  <si>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</si>
  <si>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</si>
  <si>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</si>
  <si>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</si>
  <si>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</si>
  <si>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</si>
  <si>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</si>
  <si>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</si>
  <si>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</si>
  <si>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</si>
  <si>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</si>
  <si>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</si>
  <si>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</si>
  <si>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</si>
  <si>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</si>
  <si>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</si>
  <si>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</si>
  <si>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</si>
  <si>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</si>
  <si>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</si>
  <si>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</si>
  <si>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</si>
  <si>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</si>
  <si>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</si>
  <si>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</si>
  <si>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</si>
  <si>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</si>
  <si>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</si>
  <si>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</si>
  <si>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</si>
  <si>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</si>
  <si>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</si>
  <si>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</si>
  <si>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</si>
  <si>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</si>
  <si>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</si>
  <si>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</si>
  <si>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</si>
  <si>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</si>
  <si>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</si>
  <si>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</si>
  <si>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</si>
  <si>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</si>
  <si>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</si>
  <si>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</si>
  <si>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</si>
  <si>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</si>
  <si>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</si>
  <si>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</si>
  <si>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</si>
  <si>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</si>
  <si>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</si>
  <si>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</si>
  <si>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</si>
  <si>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</si>
  <si>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</si>
  <si>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</si>
  <si>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</si>
  <si>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</si>
  <si>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</si>
  <si>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</si>
  <si>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</si>
  <si>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</si>
  <si>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</si>
  <si>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</si>
  <si>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</si>
  <si>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</si>
  <si>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</si>
  <si>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</si>
  <si>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</si>
  <si>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</si>
  <si>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</si>
  <si>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</si>
  <si>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</si>
  <si>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</si>
  <si>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</si>
  <si>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</si>
  <si>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</si>
  <si>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</si>
  <si>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</si>
  <si>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</si>
  <si>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</si>
  <si>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</si>
  <si>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</si>
  <si>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</si>
  <si>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</si>
  <si>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</si>
  <si>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</si>
  <si>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</si>
  <si>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</si>
  <si>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</si>
  <si>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</si>
  <si>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</si>
  <si>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</si>
  <si>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</si>
  <si>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</si>
  <si>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</si>
  <si>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</si>
  <si>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</si>
  <si>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</si>
  <si>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</si>
  <si>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</si>
  <si>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</si>
  <si>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</si>
  <si>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</si>
  <si>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</si>
  <si>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</si>
  <si>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</si>
  <si>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</si>
  <si>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</si>
  <si>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</si>
  <si>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</si>
  <si>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</si>
  <si>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</si>
  <si>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</si>
  <si>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</si>
  <si>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</si>
  <si>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</si>
  <si>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</si>
  <si>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</si>
  <si>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</si>
  <si>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</si>
  <si>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</si>
  <si>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</si>
  <si>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</si>
  <si>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</si>
  <si>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</si>
  <si>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</si>
  <si>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</si>
  <si>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</si>
  <si>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</si>
  <si>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</si>
  <si>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</si>
  <si>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</si>
  <si>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</si>
  <si>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</si>
  <si>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</si>
  <si>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</si>
  <si>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</si>
  <si>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</si>
  <si>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</si>
  <si>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</si>
  <si>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</si>
  <si>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</si>
  <si>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</si>
  <si>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</si>
  <si>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</si>
  <si>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</si>
  <si>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</si>
  <si>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</si>
  <si>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</si>
  <si>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</si>
  <si>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</si>
  <si>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</si>
  <si>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</si>
  <si>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</si>
  <si>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</si>
  <si>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</si>
  <si>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</si>
  <si>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</si>
  <si>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</si>
  <si>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</si>
  <si>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</si>
  <si>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</si>
  <si>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</si>
  <si>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</si>
  <si>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</si>
  <si>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</si>
  <si>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</si>
  <si>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</si>
  <si>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</si>
  <si>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</si>
  <si>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</si>
  <si>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</si>
  <si>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</si>
  <si>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</si>
  <si>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</si>
  <si>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</si>
  <si>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</si>
  <si>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</si>
  <si>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</si>
  <si>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</si>
  <si>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</si>
  <si>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</si>
  <si>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</si>
  <si>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</si>
  <si>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</si>
  <si>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</si>
  <si>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</si>
  <si>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</si>
  <si>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</si>
  <si>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</si>
  <si>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</si>
  <si>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</si>
  <si>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</si>
  <si>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</si>
  <si>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</si>
  <si>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</si>
  <si>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</si>
  <si>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</si>
  <si>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</si>
  <si>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</si>
  <si>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</si>
  <si>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</si>
  <si>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</si>
  <si>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</si>
  <si>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</si>
  <si>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</si>
  <si>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</si>
  <si>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</si>
  <si>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</si>
  <si>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</si>
  <si>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</si>
  <si>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</si>
  <si>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</si>
  <si>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</si>
  <si>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</si>
  <si>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</si>
  <si>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</si>
  <si>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</si>
  <si>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</si>
  <si>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</si>
  <si>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</si>
  <si>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</si>
  <si>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</si>
  <si>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</si>
  <si>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</si>
  <si>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</si>
  <si>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</si>
  <si>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</si>
  <si>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</si>
  <si>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</si>
  <si>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</si>
  <si>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</si>
  <si>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</si>
  <si>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</si>
  <si>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</si>
  <si>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</si>
  <si>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</si>
  <si>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</si>
  <si>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</si>
  <si>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</si>
  <si>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</si>
  <si>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</si>
  <si>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</si>
  <si>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</si>
  <si>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</si>
  <si>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</si>
  <si>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</si>
  <si>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</si>
  <si>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</si>
  <si>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</si>
  <si>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</si>
  <si>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</si>
  <si>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</si>
  <si>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</si>
  <si>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</si>
  <si>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</si>
  <si>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</si>
  <si>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</si>
  <si>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</si>
  <si>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</si>
  <si>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</si>
  <si>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</si>
  <si>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</si>
  <si>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</si>
  <si>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</si>
  <si>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</si>
  <si>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</si>
  <si>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</si>
  <si>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</si>
  <si>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</si>
  <si>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</si>
  <si>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</si>
  <si>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</si>
  <si>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</si>
  <si>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</si>
  <si>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</si>
  <si>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</si>
  <si>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</si>
  <si>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</si>
  <si>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</si>
  <si>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</si>
  <si>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</si>
  <si>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</si>
  <si>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</si>
  <si>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</si>
  <si>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</si>
  <si>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</si>
  <si>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</si>
  <si>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</si>
  <si>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</si>
  <si>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</si>
  <si>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</si>
  <si>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</si>
  <si>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</si>
  <si>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</si>
  <si>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</si>
  <si>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</si>
  <si>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</si>
  <si>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</si>
  <si>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</si>
  <si>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</si>
  <si>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</si>
  <si>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</si>
  <si>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</si>
  <si>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</si>
  <si>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</si>
  <si>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</si>
  <si>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</si>
  <si>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</si>
  <si>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</si>
  <si>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</si>
  <si>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</si>
  <si>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</si>
  <si>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</si>
  <si>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</si>
  <si>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</si>
  <si>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</si>
  <si>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</si>
  <si>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</si>
  <si>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</si>
  <si>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</si>
  <si>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</si>
  <si>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</si>
  <si>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</si>
  <si>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</si>
  <si>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</si>
  <si>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</si>
  <si>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</si>
  <si>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</si>
  <si>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</si>
  <si>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</si>
  <si>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</si>
  <si>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</si>
  <si>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</si>
  <si>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</si>
  <si>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</si>
  <si>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</si>
  <si>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</si>
  <si>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</si>
  <si>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</si>
  <si>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</si>
  <si>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</si>
  <si>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</si>
  <si>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</si>
  <si>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</si>
  <si>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</si>
  <si>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</si>
  <si>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</si>
  <si>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</si>
  <si>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</si>
  <si>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</si>
  <si>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</si>
  <si>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</si>
  <si>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</si>
  <si>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</si>
  <si>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</si>
  <si>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</si>
  <si>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</si>
  <si>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</si>
  <si>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</si>
  <si>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</si>
  <si>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</si>
  <si>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FTSEA50 2</t>
  </si>
  <si>
    <t>fut at a big prem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</si>
</sst>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E16" sqref="E16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D10</f>
        <v>42928</v>
      </c>
    </row>
    <row r="2" spans="1:14" x14ac:dyDescent="0.15">
      <c r="A2" t="s">
        <v>390</v>
      </c>
      <c r="B2" s="39">
        <v>6.78979</v>
      </c>
      <c r="C2" s="1">
        <v>42928</v>
      </c>
      <c r="D2" s="41">
        <v>13</v>
      </c>
    </row>
    <row r="3" spans="1:14" x14ac:dyDescent="0.15">
      <c r="A3" t="s">
        <v>391</v>
      </c>
      <c r="B3" s="39">
        <v>6.7925149999999999</v>
      </c>
      <c r="C3" s="1">
        <v>42928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6.7858200000000002</v>
      </c>
      <c r="C4" s="1">
        <v>42929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3658.8236000000002</v>
      </c>
      <c r="C5" s="41">
        <v>3670.8085999999998</v>
      </c>
      <c r="D5" s="25">
        <v>-3.3E-3</v>
      </c>
      <c r="J5" s="71"/>
      <c r="K5" s="72"/>
      <c r="L5" s="73"/>
      <c r="M5" s="74"/>
    </row>
    <row r="6" spans="1:14" x14ac:dyDescent="0.15">
      <c r="A6" t="s">
        <v>349</v>
      </c>
      <c r="B6" s="39">
        <v>3197.5439000000001</v>
      </c>
      <c r="C6" s="41">
        <v>3203.0374999999999</v>
      </c>
      <c r="D6" s="25">
        <v>-1.6999999999999999E-3</v>
      </c>
      <c r="J6" s="75"/>
      <c r="K6" s="76"/>
      <c r="L6" s="77"/>
      <c r="M6" s="78"/>
    </row>
    <row r="7" spans="1:14" x14ac:dyDescent="0.15">
      <c r="A7" t="s">
        <v>350</v>
      </c>
      <c r="B7">
        <v>1786.7460000000001</v>
      </c>
      <c r="C7" s="39">
        <v>1783.912</v>
      </c>
      <c r="D7" s="25">
        <v>1.6000000000000001E-3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10453.192999999999</v>
      </c>
      <c r="C8" s="39">
        <v>10467.710999999999</v>
      </c>
      <c r="D8" s="25">
        <v>-1.4E-3</v>
      </c>
      <c r="J8" s="83"/>
      <c r="K8" s="84"/>
      <c r="L8" s="85"/>
      <c r="M8" s="86"/>
    </row>
    <row r="9" spans="1:14" x14ac:dyDescent="0.15">
      <c r="A9" t="s">
        <v>352</v>
      </c>
      <c r="B9">
        <v>6132.9921999999997</v>
      </c>
      <c r="C9" s="39">
        <v>6128.9942000000001</v>
      </c>
      <c r="D9" s="25">
        <v>6.9999999999999999E-4</v>
      </c>
      <c r="J9" s="87"/>
      <c r="K9" s="88"/>
      <c r="L9" s="89"/>
      <c r="M9" s="90"/>
    </row>
    <row r="10" spans="1:14" x14ac:dyDescent="0.15">
      <c r="A10" t="s">
        <v>353</v>
      </c>
      <c r="B10">
        <v>12.66</v>
      </c>
      <c r="C10" s="39">
        <v>12.925000000000001</v>
      </c>
      <c r="D10" s="1">
        <v>42928</v>
      </c>
    </row>
    <row r="11" spans="1:14" x14ac:dyDescent="0.15">
      <c r="A11" t="s">
        <v>354</v>
      </c>
      <c r="B11">
        <v>13.14</v>
      </c>
      <c r="C11" s="39">
        <v>13.175700000000001</v>
      </c>
      <c r="D11" s="1">
        <v>42928</v>
      </c>
    </row>
    <row r="12" spans="1:14" x14ac:dyDescent="0.15">
      <c r="A12" t="s">
        <v>355</v>
      </c>
      <c r="B12">
        <v>7.52</v>
      </c>
      <c r="C12" s="1">
        <v>7.5919999999999996</v>
      </c>
      <c r="D12" s="1">
        <v>42928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43.2</v>
      </c>
      <c r="C13" s="39">
        <v>43.366</v>
      </c>
      <c r="D13" s="1">
        <v>42928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41.15</v>
      </c>
      <c r="C14" s="39">
        <v>40.28</v>
      </c>
      <c r="D14" s="1">
        <v>42927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30.96</v>
      </c>
      <c r="C15">
        <v>30.846800000000002</v>
      </c>
      <c r="D15" s="1">
        <v>42927</v>
      </c>
    </row>
    <row r="16" spans="1:14" x14ac:dyDescent="0.15">
      <c r="A16" t="s">
        <v>359</v>
      </c>
      <c r="B16">
        <v>27.44</v>
      </c>
      <c r="C16">
        <v>27.2531</v>
      </c>
      <c r="D16" s="1">
        <v>42927</v>
      </c>
    </row>
    <row r="17" spans="1:16" x14ac:dyDescent="0.15">
      <c r="A17" t="s">
        <v>360</v>
      </c>
      <c r="B17">
        <v>33.050699999999999</v>
      </c>
      <c r="C17" s="1">
        <v>32.864899999999999</v>
      </c>
      <c r="D17" s="1">
        <v>42927</v>
      </c>
    </row>
    <row r="18" spans="1:16" x14ac:dyDescent="0.15">
      <c r="A18" t="s">
        <v>361</v>
      </c>
      <c r="B18">
        <v>11497.38</v>
      </c>
      <c r="C18" s="1"/>
      <c r="D18" s="1"/>
    </row>
    <row r="19" spans="1:16" x14ac:dyDescent="0.15">
      <c r="A19" t="s">
        <v>403</v>
      </c>
      <c r="B19">
        <v>11497.38</v>
      </c>
      <c r="D19" s="1"/>
    </row>
    <row r="20" spans="1:16" x14ac:dyDescent="0.15">
      <c r="A20" t="s">
        <v>362</v>
      </c>
      <c r="B20">
        <v>17914.759999999998</v>
      </c>
      <c r="C20" s="1"/>
      <c r="D20" s="41"/>
    </row>
    <row r="21" spans="1:16" x14ac:dyDescent="0.15">
      <c r="A21" t="s">
        <v>400</v>
      </c>
      <c r="B21">
        <v>6.7867999999999897</v>
      </c>
      <c r="C21" s="1">
        <v>42929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3201.9292</v>
      </c>
      <c r="B23" s="39">
        <v>3205.3296999999998</v>
      </c>
      <c r="C23" s="39">
        <v>3206.1851000000001</v>
      </c>
      <c r="D23" s="39">
        <v>3211.7629000000002</v>
      </c>
      <c r="E23">
        <v>3196.5576000000001</v>
      </c>
      <c r="F23">
        <v>3215.1961999999999</v>
      </c>
      <c r="G23">
        <v>3184.1916000000001</v>
      </c>
      <c r="H23">
        <v>950</v>
      </c>
      <c r="I23">
        <v>1057</v>
      </c>
      <c r="J23">
        <v>3196.5576000000001</v>
      </c>
      <c r="K23">
        <v>3195.1226000000001</v>
      </c>
      <c r="L23">
        <v>3198.0252999999998</v>
      </c>
      <c r="M23">
        <v>3198.6219999999998</v>
      </c>
      <c r="N23">
        <v>3177.9810000000002</v>
      </c>
      <c r="O23">
        <v>1338</v>
      </c>
      <c r="P23">
        <v>1412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6"/>
  <sheetViews>
    <sheetView zoomScale="115" zoomScaleNormal="115" workbookViewId="0">
      <pane xSplit="1" ySplit="1" topLeftCell="B205" activePane="bottomRight" state="frozen"/>
      <selection pane="topRight" activeCell="B1" sqref="B1"/>
      <selection pane="bottomLeft" activeCell="A2" sqref="A2"/>
      <selection pane="bottomRight" activeCell="C234" sqref="C234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3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34" si="15">LN(C220/C219)</f>
        <v>5.8655326653686257E-5</v>
      </c>
      <c r="H220">
        <v>6.8302350000000001</v>
      </c>
      <c r="I220" s="25">
        <f t="shared" ref="I220:I234" si="16">LN(H220/H219)</f>
        <v>1.1859738836099735E-4</v>
      </c>
      <c r="J220">
        <v>6.8346549999999997</v>
      </c>
      <c r="K220" s="25">
        <f t="shared" ref="K220:K234" si="17">LN(J220/J219)</f>
        <v>6.0958008553464011E-4</v>
      </c>
      <c r="L220">
        <v>6.837275</v>
      </c>
      <c r="M220" s="25">
        <f t="shared" ref="M220:M234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</row>
    <row r="236" spans="1:14" x14ac:dyDescent="0.15">
      <c r="A236" s="1">
        <v>42930</v>
      </c>
      <c r="B23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tabSelected="1" zoomScale="115" zoomScaleNormal="115" workbookViewId="0">
      <pane xSplit="2" ySplit="6" topLeftCell="C271" activePane="bottomRight" state="frozen"/>
      <selection pane="topRight" activeCell="C1" sqref="C1"/>
      <selection pane="bottomLeft" activeCell="A3" sqref="A3"/>
      <selection pane="bottomRight" activeCell="C275" sqref="C27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8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29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6">IF(AVERAGE(N286)&lt;S286,"熊",IF(AVERAGE(N286)&gt;S286,"牛",""))</f>
        <v>牛</v>
      </c>
      <c r="U287">
        <f t="shared" ref="U287" si="2317">MAX(H287,O287)</f>
        <v>3226.8436999999999</v>
      </c>
      <c r="V287">
        <f t="shared" ref="V287" si="2318">MIN(I287,P287)</f>
        <v>3199.2370999999998</v>
      </c>
      <c r="W287" s="40">
        <f t="shared" ref="W287" si="2319">LN(U287/V287)</f>
        <v>8.5921016853944369E-3</v>
      </c>
      <c r="X287">
        <f t="shared" ref="X287" si="2320">IF(U287=H287,J287,Q287)</f>
        <v>1403</v>
      </c>
      <c r="Y287">
        <f t="shared" ref="Y287" si="2321">IF(V287=I287,K287,R287)</f>
        <v>1000</v>
      </c>
      <c r="Z287" s="25">
        <f t="shared" ref="Z287" si="2322">(U287-V287)/(C287)</f>
        <v>8.6229749404103002E-3</v>
      </c>
      <c r="AA287" s="25">
        <f t="shared" ref="AA287" si="2323">LN(C287/N286)</f>
        <v>-3.2228334006694963E-3</v>
      </c>
      <c r="AB287" s="25">
        <f t="shared" ref="AB287" si="2324">LN(N287/U287)</f>
        <v>-7.3599421702268669E-3</v>
      </c>
      <c r="AC287" s="25">
        <f t="shared" ref="AC287" si="2325">LN(N287/V287)</f>
        <v>1.2321595151675655E-3</v>
      </c>
      <c r="AD287" s="25">
        <f t="shared" ref="AD287" si="2326">LN(U287/C287)</f>
        <v>7.8797480794266291E-3</v>
      </c>
      <c r="AE287" s="25">
        <f t="shared" ref="AE287" si="2327">LN(V287/C287)</f>
        <v>-7.1235360596797847E-4</v>
      </c>
      <c r="AF287" s="25">
        <f t="shared" ref="AF287" si="2328">LN(N287/C287)</f>
        <v>5.1980590919984456E-4</v>
      </c>
      <c r="AG287" s="25">
        <f t="shared" ref="AG287" si="2329">LN(N287/N286)</f>
        <v>-2.7030274914697852E-3</v>
      </c>
      <c r="AH287" s="25">
        <f t="shared" ref="AH287" si="2330">LN(D287/C287)</f>
        <v>-3.1090097083036843E-4</v>
      </c>
      <c r="AI287" s="25">
        <f t="shared" ref="AI287" si="2331">LN(E287/C287)</f>
        <v>1.3132331592600401E-3</v>
      </c>
      <c r="AJ287" s="25">
        <f t="shared" ref="AJ287" si="2332">LN(F287/C287)</f>
        <v>1.9195902056527694E-3</v>
      </c>
      <c r="AK287" s="25">
        <f t="shared" ref="AK287" si="2333">+LN(G287/C287)</f>
        <v>1.6994987331030494E-3</v>
      </c>
      <c r="AL287" s="25">
        <f t="shared" ref="AL287" si="2334">LN(H287/I287)</f>
        <v>4.4674796433171017E-3</v>
      </c>
      <c r="AM287" s="25">
        <f t="shared" ref="AM287" si="2335">LN(O287/P287)</f>
        <v>7.7431659058363094E-3</v>
      </c>
      <c r="AN287" s="25">
        <f t="shared" ref="AN287" si="2336">LN(L287/G287)</f>
        <v>0</v>
      </c>
      <c r="AO287" s="40">
        <f t="shared" ref="AO287" si="2337">(C287-I287)/(H287-I287)</f>
        <v>0.15915389716920122</v>
      </c>
      <c r="AP287" s="40">
        <f t="shared" ref="AP287" si="2338">(N286-I287)/(H287-I287)</f>
        <v>0.88061712450698015</v>
      </c>
      <c r="AQ287" s="25">
        <f t="shared" ref="AQ287" si="2339">LN(M287/L287)</f>
        <v>8.1311819299896202E-4</v>
      </c>
      <c r="AR287" s="25">
        <f t="shared" ref="AR287" si="2340">LN(N287/L287)</f>
        <v>-1.1796928239033394E-3</v>
      </c>
      <c r="AS287" s="25">
        <f t="shared" ref="AS287" si="2341">LN(N287/C287)</f>
        <v>5.1980590919984456E-4</v>
      </c>
      <c r="AT287" s="28">
        <f t="shared" ref="AT287" si="2342">+(G287-I287)/(H287-I287)</f>
        <v>0.53931376313310564</v>
      </c>
      <c r="AU287" s="28">
        <f t="shared" ref="AU287" si="2343">+(N287-P287)/(O287-P287)</f>
        <v>4.930994997890778E-2</v>
      </c>
      <c r="AV287" s="40">
        <f t="shared" ref="AV287" si="2344">+(N287-V287)/(U287-V287)</f>
        <v>0.14287887679034375</v>
      </c>
      <c r="AW287" s="25">
        <f t="shared" ref="AW287" si="2345">LN(N287/C287)</f>
        <v>5.1980590919984456E-4</v>
      </c>
      <c r="AX287" s="28">
        <f t="shared" ref="AX287" si="2346">(N287-L287)/(U287-V287)</f>
        <v>-0.13696000231828401</v>
      </c>
      <c r="AY287" s="25">
        <f t="shared" ref="AY287" si="2347">LN(G287/I287)</f>
        <v>2.4118523390709284E-3</v>
      </c>
      <c r="AZ287" s="25">
        <f t="shared" ref="AZ287" si="2348">LN(N287/P287)</f>
        <v>3.8322373560950986E-4</v>
      </c>
      <c r="BA287" s="25">
        <f t="shared" ref="BA287" si="2349">AV286</f>
        <v>0.44353551578851425</v>
      </c>
      <c r="BB287" s="25">
        <f t="shared" ref="BB287" si="2350">AR286</f>
        <v>1.6829715931242147E-4</v>
      </c>
      <c r="BC287" s="25">
        <f t="shared" ref="BC287" si="2351">AS286</f>
        <v>1.0556493682833412E-3</v>
      </c>
      <c r="BD287" s="39">
        <f t="shared" ref="BD287" si="2352">IF(AR286&lt;0,1,0)</f>
        <v>0</v>
      </c>
      <c r="BE287">
        <f t="shared" ref="BE287" si="2353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4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5">IF(B287=3,IF(AV286&lt;0.85,IF(AND(K287&gt;942,AT287&gt;0.9),0.25,1)*IF(AR286&lt;-0.004,1,0.5),0),"")</f>
        <v/>
      </c>
      <c r="BH287" t="str">
        <f t="shared" ref="BH287" si="2356">IF(B287=4,IF(AV286&lt;0.6,IF(AQ287&gt;=0,IF(K287&lt;1018,2,1),0),IF(AV286&gt;0.85,IF(AQ287&lt;=0,-0.5,0),0)),"")</f>
        <v/>
      </c>
      <c r="BI287" t="str">
        <f t="shared" ref="BI287" si="2357">IF(B287=5,IF(AV286&lt;0.4,IF(AQ287&gt; -0.004,1,0),IF(AV286&lt;0.95,IF(AND(AO287&lt;0.85,AT287&lt;0.95,AQ287&gt;0,K287&lt;1115),0.5,0),0)),"")</f>
        <v/>
      </c>
      <c r="BJ287" s="25">
        <f t="shared" ref="BJ287" si="2358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9">IF(AVERAGE(N287)&lt;S287,"熊",IF(AVERAGE(N287)&gt;S287,"牛",""))</f>
        <v>牛</v>
      </c>
      <c r="U288">
        <f t="shared" ref="U288" si="2360">MAX(H288,O288)</f>
        <v>3215.1961999999999</v>
      </c>
      <c r="V288">
        <f t="shared" ref="V288" si="2361">MIN(I288,P288)</f>
        <v>3177.9810000000002</v>
      </c>
      <c r="W288" s="40">
        <f t="shared" ref="W288" si="2362">LN(U288/V288)</f>
        <v>1.1642292772357114E-2</v>
      </c>
      <c r="X288">
        <f t="shared" ref="X288" si="2363">IF(U288=H288,J288,Q288)</f>
        <v>950</v>
      </c>
      <c r="Y288">
        <f t="shared" ref="Y288" si="2364">IF(V288=I288,K288,R288)</f>
        <v>1412</v>
      </c>
      <c r="Z288" s="25">
        <f t="shared" ref="Z288" si="2365">(U288-V288)/(C288)</f>
        <v>1.1622742938850628E-2</v>
      </c>
      <c r="AA288" s="25">
        <f t="shared" ref="AA288" si="2366">LN(C288/N287)</f>
        <v>-3.910314980057784E-4</v>
      </c>
      <c r="AB288" s="25">
        <f t="shared" ref="AB288" si="2367">LN(N288/U288)</f>
        <v>-5.3548566911488437E-3</v>
      </c>
      <c r="AC288" s="25">
        <f t="shared" ref="AC288" si="2368">LN(N288/V288)</f>
        <v>6.2874360812080641E-3</v>
      </c>
      <c r="AD288" s="25">
        <f t="shared" ref="AD288" si="2369">LN(U288/C288)</f>
        <v>4.1348791165595937E-3</v>
      </c>
      <c r="AE288" s="25">
        <f t="shared" ref="AE288" si="2370">LN(V288/C288)</f>
        <v>-7.5074136557974997E-3</v>
      </c>
      <c r="AF288" s="25">
        <f t="shared" ref="AF288" si="2371">LN(N288/C288)</f>
        <v>-1.2199775745893979E-3</v>
      </c>
      <c r="AG288" s="25">
        <f t="shared" ref="AG288" si="2372">LN(N288/N287)</f>
        <v>-1.6110090725952389E-3</v>
      </c>
      <c r="AH288" s="25">
        <f t="shared" ref="AH288" si="2373">LN(D288/C288)</f>
        <v>1.0614524470903624E-3</v>
      </c>
      <c r="AI288" s="25">
        <f t="shared" ref="AI288" si="2374">LN(E288/C288)</f>
        <v>1.3282848671217601E-3</v>
      </c>
      <c r="AJ288" s="25">
        <f t="shared" ref="AJ288" si="2375">LN(F288/C288)</f>
        <v>3.0664732738680182E-3</v>
      </c>
      <c r="AK288" s="25">
        <f t="shared" ref="AK288" si="2376">+LN(G288/C288)</f>
        <v>-1.6790223782067795E-3</v>
      </c>
      <c r="AL288" s="25">
        <f t="shared" ref="AL288" si="2377">LN(H288/I288)</f>
        <v>9.6899402150765392E-3</v>
      </c>
      <c r="AM288" s="25">
        <f t="shared" ref="AM288" si="2378">LN(O288/P288)</f>
        <v>6.4740025663512649E-3</v>
      </c>
      <c r="AN288" s="25">
        <f t="shared" ref="AN288" si="2379">LN(L288/G288)</f>
        <v>0</v>
      </c>
      <c r="AO288" s="40">
        <f t="shared" ref="AO288" si="2380">(C288-I288)/(H288-I288)</f>
        <v>0.57209575353334896</v>
      </c>
      <c r="AP288" s="40">
        <f t="shared" ref="AP288" si="2381">(N287-I288)/(H288-I288)</f>
        <v>0.61248653425621313</v>
      </c>
      <c r="AQ288" s="25">
        <f t="shared" ref="AQ288" si="2382">LN(M288/L288)</f>
        <v>-4.4902122108998781E-4</v>
      </c>
      <c r="AR288" s="25">
        <f t="shared" ref="AR288" si="2383">LN(N288/L288)</f>
        <v>4.5904480361735775E-4</v>
      </c>
      <c r="AS288" s="25">
        <f t="shared" ref="AS288" si="2384">LN(N288/C288)</f>
        <v>-1.2199775745893979E-3</v>
      </c>
      <c r="AT288" s="28">
        <f t="shared" ref="AT288" si="2385">+(G288-I288)/(H288-I288)</f>
        <v>0.39884404249692251</v>
      </c>
      <c r="AU288" s="28">
        <f t="shared" ref="AU288" si="2386">+(N288-P288)/(O288-P288)</f>
        <v>0.97109151688386874</v>
      </c>
      <c r="AV288" s="40">
        <f t="shared" ref="AV288" si="2387">+(N288-V288)/(U288-V288)</f>
        <v>0.53860519357681158</v>
      </c>
      <c r="AW288" s="25">
        <f t="shared" ref="AW288" si="2388">LN(N288/C288)</f>
        <v>-1.2199775745893979E-3</v>
      </c>
      <c r="AX288" s="28">
        <f t="shared" ref="AX288" si="2389">(N288-L288)/(U288-V288)</f>
        <v>3.9438186547424418E-2</v>
      </c>
      <c r="AY288" s="25">
        <f t="shared" ref="AY288" si="2390">LN(G288/I288)</f>
        <v>3.8760387203102464E-3</v>
      </c>
      <c r="AZ288" s="25">
        <f t="shared" ref="AZ288" si="2391">LN(N288/P288)</f>
        <v>6.2874360812080641E-3</v>
      </c>
      <c r="BA288" s="25">
        <f t="shared" ref="BA288" si="2392">AV287</f>
        <v>0.14287887679034375</v>
      </c>
      <c r="BB288" s="25">
        <f t="shared" ref="BB288" si="2393">AR287</f>
        <v>-1.1796928239033394E-3</v>
      </c>
      <c r="BC288" s="25">
        <f t="shared" ref="BC288" si="2394">AS287</f>
        <v>5.1980590919984456E-4</v>
      </c>
      <c r="BD288" s="39">
        <f t="shared" ref="BD288" si="2395">IF(AR287&lt;0,1,0)</f>
        <v>1</v>
      </c>
      <c r="BE288" t="str">
        <f t="shared" ref="BE288" si="2396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7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8">IF(B288=3,IF(AV287&lt;0.85,IF(AND(K288&gt;942,AT288&gt;0.9),0.25,1)*IF(AR287&lt;-0.004,1,0.5),0),"")</f>
        <v>0.5</v>
      </c>
      <c r="BH288" t="str">
        <f t="shared" ref="BH288" si="2399">IF(B288=4,IF(AV287&lt;0.6,IF(AQ288&gt;=0,IF(K288&lt;1018,2,1),0),IF(AV287&gt;0.85,IF(AQ288&lt;=0,-0.5,0),0)),"")</f>
        <v/>
      </c>
      <c r="BI288" t="str">
        <f t="shared" ref="BI288" si="2400">IF(B288=5,IF(AV287&lt;0.4,IF(AQ288&gt; -0.004,1,0),IF(AV287&lt;0.95,IF(AND(AO288&lt;0.85,AT288&lt;0.95,AQ288&gt;0,K288&lt;1115),0.5,0),0)),"")</f>
        <v/>
      </c>
      <c r="BJ288" s="25">
        <f t="shared" ref="BJ288" si="2401">IF(MAX(BE288:BI288)=0,"",MAX(BE288:BI288)*AR288)</f>
        <v>2.2952240180867887E-4</v>
      </c>
    </row>
    <row r="289" spans="1:6" x14ac:dyDescent="0.15">
      <c r="A289" s="1">
        <v>42929</v>
      </c>
      <c r="B289" s="41">
        <f t="shared" si="248"/>
        <v>4</v>
      </c>
      <c r="F289" s="39"/>
    </row>
    <row r="290" spans="1:6" x14ac:dyDescent="0.15">
      <c r="A290" s="1">
        <v>42930</v>
      </c>
      <c r="B290" s="41">
        <f t="shared" si="248"/>
        <v>5</v>
      </c>
      <c r="F290" s="39"/>
    </row>
    <row r="291" spans="1:6" x14ac:dyDescent="0.15">
      <c r="F291" s="39"/>
    </row>
    <row r="292" spans="1:6" x14ac:dyDescent="0.15">
      <c r="F292" s="39"/>
    </row>
    <row r="293" spans="1:6" x14ac:dyDescent="0.15">
      <c r="F293" s="39"/>
    </row>
    <row r="294" spans="1:6" x14ac:dyDescent="0.15">
      <c r="F294" s="39"/>
    </row>
    <row r="295" spans="1:6" x14ac:dyDescent="0.15">
      <c r="F295" s="39"/>
    </row>
    <row r="296" spans="1:6" x14ac:dyDescent="0.15">
      <c r="F296" s="39"/>
    </row>
    <row r="297" spans="1:6" x14ac:dyDescent="0.15">
      <c r="F297" s="39"/>
    </row>
    <row r="298" spans="1:6" x14ac:dyDescent="0.15">
      <c r="F298" s="39"/>
    </row>
    <row r="299" spans="1:6" x14ac:dyDescent="0.15">
      <c r="F299" s="39"/>
    </row>
    <row r="300" spans="1:6" x14ac:dyDescent="0.15">
      <c r="F300" s="39"/>
    </row>
    <row r="301" spans="1:6" x14ac:dyDescent="0.15">
      <c r="F301" s="39"/>
    </row>
    <row r="302" spans="1:6" x14ac:dyDescent="0.15">
      <c r="F302" s="39"/>
    </row>
    <row r="303" spans="1:6" x14ac:dyDescent="0.15">
      <c r="F303" s="39"/>
    </row>
    <row r="304" spans="1:6" x14ac:dyDescent="0.15">
      <c r="F304" s="39"/>
    </row>
    <row r="305" spans="6:6" x14ac:dyDescent="0.15">
      <c r="F305" s="39"/>
    </row>
    <row r="306" spans="6:6" x14ac:dyDescent="0.15">
      <c r="F306" s="39"/>
    </row>
    <row r="307" spans="6:6" x14ac:dyDescent="0.15">
      <c r="F307" s="39"/>
    </row>
    <row r="308" spans="6:6" x14ac:dyDescent="0.15">
      <c r="F308" s="39"/>
    </row>
    <row r="309" spans="6:6" x14ac:dyDescent="0.15">
      <c r="F309" s="39"/>
    </row>
    <row r="310" spans="6:6" x14ac:dyDescent="0.15">
      <c r="F310" s="39"/>
    </row>
    <row r="311" spans="6:6" x14ac:dyDescent="0.15">
      <c r="F311" s="39"/>
    </row>
    <row r="312" spans="6:6" x14ac:dyDescent="0.15">
      <c r="F312" s="39"/>
    </row>
    <row r="313" spans="6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73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C371" sqref="C371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1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 x14ac:dyDescent="0.15">
      <c r="A372" s="1">
        <v>42929</v>
      </c>
    </row>
    <row r="373" spans="1:13" x14ac:dyDescent="0.15">
      <c r="A373" s="1">
        <v>42930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2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E370" sqref="E37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70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3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3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3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3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</row>
    <row r="368" spans="1:13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3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3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3" x14ac:dyDescent="0.15">
      <c r="A371" s="1">
        <v>42929</v>
      </c>
    </row>
    <row r="372" spans="1:13" x14ac:dyDescent="0.15">
      <c r="A372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73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B372" sqref="B37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7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3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3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3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3" x14ac:dyDescent="0.15">
      <c r="A372" s="1">
        <v>42929</v>
      </c>
    </row>
    <row r="373" spans="1:13" x14ac:dyDescent="0.15">
      <c r="A373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73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I371" sqref="I37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 x14ac:dyDescent="0.15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 x14ac:dyDescent="0.15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 x14ac:dyDescent="0.15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 x14ac:dyDescent="0.15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 x14ac:dyDescent="0.15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 x14ac:dyDescent="0.15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 x14ac:dyDescent="0.15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 x14ac:dyDescent="0.15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 x14ac:dyDescent="0.15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 x14ac:dyDescent="0.15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 x14ac:dyDescent="0.15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 x14ac:dyDescent="0.15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 x14ac:dyDescent="0.15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 x14ac:dyDescent="0.15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 x14ac:dyDescent="0.15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 x14ac:dyDescent="0.15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 x14ac:dyDescent="0.15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 x14ac:dyDescent="0.15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 x14ac:dyDescent="0.15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 x14ac:dyDescent="0.15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 x14ac:dyDescent="0.15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 x14ac:dyDescent="0.15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 x14ac:dyDescent="0.15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 x14ac:dyDescent="0.15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 x14ac:dyDescent="0.15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 x14ac:dyDescent="0.15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 x14ac:dyDescent="0.15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 x14ac:dyDescent="0.15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 x14ac:dyDescent="0.15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 x14ac:dyDescent="0.15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 x14ac:dyDescent="0.15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 x14ac:dyDescent="0.15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 x14ac:dyDescent="0.15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 x14ac:dyDescent="0.15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 x14ac:dyDescent="0.15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 x14ac:dyDescent="0.15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 x14ac:dyDescent="0.15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 x14ac:dyDescent="0.15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 x14ac:dyDescent="0.15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 x14ac:dyDescent="0.15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 x14ac:dyDescent="0.15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 x14ac:dyDescent="0.15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 x14ac:dyDescent="0.15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 x14ac:dyDescent="0.15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8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 x14ac:dyDescent="0.15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 x14ac:dyDescent="0.15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 x14ac:dyDescent="0.15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 x14ac:dyDescent="0.15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 x14ac:dyDescent="0.15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 x14ac:dyDescent="0.15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 x14ac:dyDescent="0.15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 x14ac:dyDescent="0.15">
      <c r="A364" s="1">
        <v>42919</v>
      </c>
      <c r="B364">
        <v>43</v>
      </c>
      <c r="C364" s="25">
        <f t="shared" ref="C364" si="314">B364/B363-1</f>
        <v>-3.4762456546928444E-3</v>
      </c>
      <c r="D364" s="26">
        <f t="shared" ref="D364" si="315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6">+B364/D364-1</f>
        <v>-4.6353444190281312E-3</v>
      </c>
      <c r="H364" s="42">
        <f>(+B364/(D364*(1-VLOOKUP(A364,FX!A:K,9,0)))-1)</f>
        <v>-2.3889375370915733E-3</v>
      </c>
      <c r="I364" s="25">
        <f t="shared" si="281"/>
        <v>-3.083485962024457E-3</v>
      </c>
      <c r="J364">
        <v>3666.7977000000001</v>
      </c>
      <c r="K364">
        <v>3650.8463000000002</v>
      </c>
      <c r="L364" s="25">
        <f t="shared" ref="L364" si="317">+K364/J364-1</f>
        <v>-4.3502263569108468E-3</v>
      </c>
      <c r="M364">
        <f t="shared" ref="M364" si="318">WEEKDAY(A364,2)</f>
        <v>1</v>
      </c>
    </row>
    <row r="365" spans="1:13" x14ac:dyDescent="0.15">
      <c r="A365" s="1">
        <v>42920</v>
      </c>
      <c r="B365">
        <v>42.7</v>
      </c>
      <c r="C365" s="25">
        <f t="shared" ref="C365" si="319">B365/B364-1</f>
        <v>-6.9767441860464352E-3</v>
      </c>
      <c r="D365" s="26">
        <f t="shared" ref="D365" si="320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1">+B365/D365-1</f>
        <v>-1.5987955522992481E-3</v>
      </c>
      <c r="H365" s="42">
        <f>(+B365/(D365*(1-VLOOKUP(A365,FX!A:K,9,0)))-1)</f>
        <v>7.4231448348283102E-4</v>
      </c>
      <c r="I365" s="25">
        <f t="shared" si="281"/>
        <v>4.9204526816470917E-4</v>
      </c>
      <c r="J365">
        <v>3650.8463000000002</v>
      </c>
      <c r="K365">
        <v>3619.9841000000001</v>
      </c>
      <c r="L365" s="25">
        <f t="shared" ref="L365" si="322">+K365/J365-1</f>
        <v>-8.4534372208437958E-3</v>
      </c>
      <c r="M365">
        <f t="shared" ref="M365" si="323">WEEKDAY(A365,2)</f>
        <v>2</v>
      </c>
    </row>
    <row r="366" spans="1:13" x14ac:dyDescent="0.15">
      <c r="A366" s="1">
        <v>42921</v>
      </c>
      <c r="B366">
        <v>43.2</v>
      </c>
      <c r="C366" s="25">
        <f t="shared" ref="C366" si="324">B366/B365-1</f>
        <v>1.1709601873536313E-2</v>
      </c>
      <c r="D366" s="26">
        <f t="shared" ref="D366" si="325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6">+B366/D366-1</f>
        <v>1.2283113161521975E-3</v>
      </c>
      <c r="H366" s="42">
        <f>(+B366/(D366*(1-VLOOKUP(A366,FX!A:K,9,0)))-1)</f>
        <v>4.3651871770422623E-4</v>
      </c>
      <c r="I366" s="25">
        <f t="shared" si="281"/>
        <v>1.6206329729362423E-4</v>
      </c>
      <c r="J366">
        <v>3619.9841000000001</v>
      </c>
      <c r="K366">
        <v>3659.6795000000002</v>
      </c>
      <c r="L366" s="25">
        <f t="shared" ref="L366" si="327">+K366/J366-1</f>
        <v>1.0965628274444583E-2</v>
      </c>
      <c r="M366">
        <f t="shared" ref="M366" si="328">WEEKDAY(A366,2)</f>
        <v>3</v>
      </c>
    </row>
    <row r="367" spans="1:13" x14ac:dyDescent="0.15">
      <c r="A367" s="1">
        <v>42922</v>
      </c>
      <c r="B367">
        <v>43.2</v>
      </c>
      <c r="C367" s="25">
        <f t="shared" ref="C367" si="329">B367/B366-1</f>
        <v>0</v>
      </c>
      <c r="D367" s="26">
        <f t="shared" ref="D367" si="330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1">+B367/D367-1</f>
        <v>4.8058764897884743E-5</v>
      </c>
      <c r="H367" s="42">
        <f>(+B367/(D367*(1-VLOOKUP(A367,FX!A:K,9,0)))-1)</f>
        <v>1.5046741967972288E-3</v>
      </c>
      <c r="I367" s="25">
        <f t="shared" si="281"/>
        <v>6.2539086929325194E-4</v>
      </c>
      <c r="J367">
        <v>3659.6795000000002</v>
      </c>
      <c r="K367">
        <v>3660.0967000000001</v>
      </c>
      <c r="L367" s="25">
        <f t="shared" ref="L367" si="332">+K367/J367-1</f>
        <v>1.1399905374220864E-4</v>
      </c>
      <c r="M367">
        <f t="shared" ref="M367" si="333">WEEKDAY(A367,2)</f>
        <v>4</v>
      </c>
    </row>
    <row r="368" spans="1:13" x14ac:dyDescent="0.15">
      <c r="A368" s="1">
        <v>42923</v>
      </c>
      <c r="B368">
        <v>42.95</v>
      </c>
      <c r="C368" s="25">
        <f t="shared" ref="C368" si="334">B368/B367-1</f>
        <v>-5.7870370370370905E-3</v>
      </c>
      <c r="D368" s="26">
        <f t="shared" ref="D368" si="335"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6">+B368/D368-1</f>
        <v>-4.0312515291665019E-3</v>
      </c>
      <c r="H368" s="42">
        <f>(+B368/(D368*(1-VLOOKUP(A368,FX!A:K,9,0)))-1)</f>
        <v>-4.4548767056565852E-3</v>
      </c>
      <c r="I368" s="25">
        <f t="shared" si="281"/>
        <v>-5.7870370370370905E-3</v>
      </c>
      <c r="J368">
        <v>3660.0967000000001</v>
      </c>
      <c r="K368">
        <v>3655.9292999999998</v>
      </c>
      <c r="L368" s="25">
        <f t="shared" ref="L368" si="337">+K368/J368-1</f>
        <v>-1.13860379699815E-3</v>
      </c>
      <c r="M368">
        <f t="shared" ref="M368" si="338">WEEKDAY(A368,2)</f>
        <v>5</v>
      </c>
    </row>
    <row r="369" spans="1:13" x14ac:dyDescent="0.15">
      <c r="A369" s="1">
        <v>42926</v>
      </c>
      <c r="B369">
        <v>43.05</v>
      </c>
      <c r="C369" s="25">
        <f t="shared" ref="C369" si="339">B369/B368-1</f>
        <v>2.3282887077995529E-3</v>
      </c>
      <c r="D369" s="26">
        <f t="shared" ref="D369" si="340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1">+B369/D369-1</f>
        <v>-2.8605897359167409E-3</v>
      </c>
      <c r="H369" s="42">
        <f>(+B369/(D369*(1-VLOOKUP(A369,FX!A:K,9,0)))-1)</f>
        <v>-3.0474814363261604E-3</v>
      </c>
      <c r="I369" s="25">
        <f>+B369/F369-1</f>
        <v>-3.9333641832485222E-3</v>
      </c>
      <c r="J369">
        <v>3655.9292999999998</v>
      </c>
      <c r="K369">
        <v>3653.6867999999999</v>
      </c>
      <c r="L369" s="25">
        <f t="shared" ref="L369" si="342">+K369/J369-1</f>
        <v>-6.1338713524894395E-4</v>
      </c>
      <c r="M369">
        <f t="shared" ref="M369" si="343">WEEKDAY(A369,2)</f>
        <v>1</v>
      </c>
    </row>
    <row r="370" spans="1:13" x14ac:dyDescent="0.15">
      <c r="A370" s="1">
        <v>42927</v>
      </c>
      <c r="B370">
        <v>43.3</v>
      </c>
      <c r="C370" s="25">
        <f t="shared" ref="C370" si="344">B370/B369-1</f>
        <v>5.807200929152101E-3</v>
      </c>
      <c r="D370" s="26">
        <f t="shared" ref="D370" si="345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6">+B370/D370-1</f>
        <v>-2.8219516352141483E-3</v>
      </c>
      <c r="H370" s="42">
        <f>(+B370/(D370*(1-VLOOKUP(A370,FX!A:K,9,0)))-1)</f>
        <v>-1.8867557311460503E-3</v>
      </c>
      <c r="I370" s="25">
        <f>+B370/F370-1</f>
        <v>-2.5569556103293145E-3</v>
      </c>
      <c r="J370">
        <v>3653.6867999999999</v>
      </c>
      <c r="K370">
        <v>3670.8085999999998</v>
      </c>
      <c r="L370" s="25">
        <f t="shared" ref="L370" si="347">+K370/J370-1</f>
        <v>4.686170692025371E-3</v>
      </c>
      <c r="M370">
        <f t="shared" ref="M370" si="348">WEEKDAY(A370,2)</f>
        <v>2</v>
      </c>
    </row>
    <row r="371" spans="1:13" x14ac:dyDescent="0.15">
      <c r="A371" s="1">
        <v>42928</v>
      </c>
      <c r="B371">
        <v>43.2</v>
      </c>
      <c r="C371" s="25">
        <f t="shared" ref="C371" si="349">B371/B370-1</f>
        <v>-2.3094688221707571E-3</v>
      </c>
      <c r="D371" s="26">
        <f t="shared" ref="D371" si="350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1">+B371/D371-1</f>
        <v>-1.6007975255021289E-3</v>
      </c>
      <c r="H371" s="42">
        <f>(+B371/(D371*(1-VLOOKUP(A371,FX!A:K,9,0)))-1)</f>
        <v>-4.1335187681617036E-3</v>
      </c>
      <c r="I371" s="25">
        <f>+B371/F371-1</f>
        <v>-3.8278835954433932E-3</v>
      </c>
      <c r="J371">
        <v>3670.8085999999998</v>
      </c>
      <c r="K371">
        <v>3658.8236000000002</v>
      </c>
      <c r="L371" s="25">
        <f t="shared" ref="L371" si="352">+K371/J371-1</f>
        <v>-3.264948218765662E-3</v>
      </c>
      <c r="M371">
        <f t="shared" ref="M371" si="353">WEEKDAY(A371,2)</f>
        <v>3</v>
      </c>
    </row>
    <row r="372" spans="1:13" x14ac:dyDescent="0.15">
      <c r="A372" s="1">
        <v>42929</v>
      </c>
    </row>
    <row r="373" spans="1:13" x14ac:dyDescent="0.15">
      <c r="A373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9"/>
  <sheetViews>
    <sheetView zoomScale="115" zoomScaleNormal="115" workbookViewId="0">
      <pane xSplit="1" ySplit="2" topLeftCell="B357" activePane="bottomRight" state="frozen"/>
      <selection pane="topRight" activeCell="B1" sqref="B1"/>
      <selection pane="bottomLeft" activeCell="A3" sqref="A3"/>
      <selection pane="bottomRight" activeCell="C377" sqref="C377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7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3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3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3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3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3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3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3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G377" s="42">
        <f t="shared" si="318"/>
        <v>1.3837062507259024E-2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3" x14ac:dyDescent="0.15">
      <c r="A378" s="1">
        <v>42929</v>
      </c>
    </row>
    <row r="379" spans="1:13" x14ac:dyDescent="0.15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9"/>
  <sheetViews>
    <sheetView zoomScale="115" zoomScaleNormal="115" workbookViewId="0">
      <pane xSplit="1" ySplit="2" topLeftCell="B346" activePane="bottomRight" state="frozen"/>
      <selection pane="topRight" activeCell="B1" sqref="B1"/>
      <selection pane="bottomLeft" activeCell="A3" sqref="A3"/>
      <selection pane="bottomRight" activeCell="E374" sqref="E3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7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3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3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3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3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3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3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3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3" x14ac:dyDescent="0.15">
      <c r="A378" s="1">
        <v>42929</v>
      </c>
    </row>
    <row r="379" spans="1:13" x14ac:dyDescent="0.15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9"/>
  <sheetViews>
    <sheetView zoomScale="115" zoomScaleNormal="115" workbookViewId="0">
      <pane xSplit="1" ySplit="2" topLeftCell="B350" activePane="bottomRight" state="frozen"/>
      <selection pane="topRight" activeCell="B1" sqref="B1"/>
      <selection pane="bottomLeft" activeCell="A3" sqref="A3"/>
      <selection pane="bottomRight" activeCell="N377" sqref="N37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76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404</v>
      </c>
    </row>
    <row r="378" spans="1:14" x14ac:dyDescent="0.15">
      <c r="A378" s="1">
        <v>42929</v>
      </c>
    </row>
    <row r="379" spans="1:14" x14ac:dyDescent="0.15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80"/>
  <sheetViews>
    <sheetView zoomScale="115" zoomScaleNormal="115" workbookViewId="0">
      <pane xSplit="1" ySplit="2" topLeftCell="B352" activePane="bottomRight" state="frozen"/>
      <selection pane="topRight" activeCell="B1" sqref="B1"/>
      <selection pane="bottomLeft" activeCell="A3" sqref="A3"/>
      <selection pane="bottomRight" activeCell="H378" sqref="H37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77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</row>
    <row r="380" spans="1:14" x14ac:dyDescent="0.15">
      <c r="A380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2017-07-12T22:02:49Z</dcterms:modified>
</cp:coreProperties>
</file>