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AR380" i="20" l="1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I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<sst xmlns="http://schemas.openxmlformats.org/spreadsheetml/2006/main" count="706" uniqueCount="610">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</sst>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G14" sqref="G14"/>
    </sheetView>
  </sheetViews>
  <sheetFormatPr defaultRowHeight="13.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>
      <c r="A1" s="1">
        <f>D12</f>
        <v>43069</v>
      </c>
    </row>
    <row r="2" spans="1:16">
      <c r="A2" s="39" t="s">
        <v>559</v>
      </c>
      <c r="B2" s="39">
        <v>6.6163449999999999</v>
      </c>
      <c r="C2" s="90">
        <v>43069</v>
      </c>
      <c r="D2" s="39">
        <v>13</v>
      </c>
    </row>
    <row r="3" spans="1:16">
      <c r="A3" s="39" t="s">
        <v>560</v>
      </c>
      <c r="B3" s="39">
        <v>6.6166549999999997</v>
      </c>
      <c r="C3" s="90">
        <v>43069</v>
      </c>
      <c r="D3" s="39">
        <v>16</v>
      </c>
      <c r="J3" s="83"/>
      <c r="K3" s="84"/>
      <c r="L3" s="85"/>
    </row>
    <row r="4" spans="1:16">
      <c r="A4" s="39" t="s">
        <v>561</v>
      </c>
      <c r="B4" s="39">
        <v>6.6118750000000004</v>
      </c>
      <c r="C4" s="90">
        <v>43070</v>
      </c>
      <c r="D4" s="39">
        <v>4</v>
      </c>
      <c r="J4" s="68"/>
      <c r="K4" s="69"/>
      <c r="L4" s="70"/>
    </row>
    <row r="5" spans="1:16">
      <c r="A5" s="39" t="s">
        <v>348</v>
      </c>
      <c r="B5" s="39">
        <v>4006.1</v>
      </c>
      <c r="C5" s="39">
        <v>4053.75</v>
      </c>
      <c r="D5" s="93">
        <v>-1.18E-2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>
      <c r="A6" s="39" t="s">
        <v>522</v>
      </c>
      <c r="B6" s="39">
        <v>3317.19</v>
      </c>
      <c r="C6" s="39">
        <v>3337.86</v>
      </c>
      <c r="D6" s="93">
        <v>-6.1999999999999998E-3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>
      <c r="A7" s="39" t="s">
        <v>523</v>
      </c>
      <c r="B7" s="39">
        <v>1770.3</v>
      </c>
      <c r="C7" s="39">
        <v>1787.38</v>
      </c>
      <c r="D7" s="93">
        <v>-9.5999999999999992E-3</v>
      </c>
      <c r="H7" s="88"/>
      <c r="J7" s="71"/>
      <c r="K7" s="72"/>
      <c r="L7" s="73"/>
      <c r="M7" s="74"/>
    </row>
    <row r="8" spans="1:16">
      <c r="A8" s="39" t="s">
        <v>524</v>
      </c>
      <c r="B8" s="39">
        <v>10944.1</v>
      </c>
      <c r="C8" s="39">
        <v>11082.13</v>
      </c>
      <c r="D8" s="93">
        <v>-1.2500000000000001E-2</v>
      </c>
      <c r="J8" s="75"/>
      <c r="K8" s="76"/>
      <c r="L8" s="77"/>
      <c r="M8" s="78"/>
    </row>
    <row r="9" spans="1:16">
      <c r="A9" s="39" t="s">
        <v>525</v>
      </c>
      <c r="B9" s="39">
        <v>6263.42</v>
      </c>
      <c r="C9" s="39">
        <v>6318.37</v>
      </c>
      <c r="D9" s="93">
        <v>-8.6999999999999994E-3</v>
      </c>
      <c r="J9" s="79"/>
      <c r="K9" s="80"/>
      <c r="L9" s="81"/>
      <c r="M9" s="82"/>
    </row>
    <row r="10" spans="1:16">
      <c r="A10" s="39" t="s">
        <v>526</v>
      </c>
      <c r="B10" s="39">
        <v>2863.45</v>
      </c>
      <c r="C10" s="39">
        <v>2893.28</v>
      </c>
      <c r="D10" s="93">
        <v>-1.03E-2</v>
      </c>
    </row>
    <row r="11" spans="1:16">
      <c r="A11" s="39" t="s">
        <v>527</v>
      </c>
      <c r="B11" s="39">
        <v>15</v>
      </c>
      <c r="C11" s="39">
        <v>15.127000000000001</v>
      </c>
      <c r="D11" s="90">
        <v>43069</v>
      </c>
    </row>
    <row r="12" spans="1:16">
      <c r="A12" s="39" t="s">
        <v>528</v>
      </c>
      <c r="B12" s="39">
        <v>15.38</v>
      </c>
      <c r="C12" s="39">
        <v>15.4872</v>
      </c>
      <c r="D12" s="90">
        <v>43069</v>
      </c>
      <c r="J12" s="53"/>
      <c r="K12" s="56"/>
      <c r="L12" s="59"/>
      <c r="M12" s="62"/>
      <c r="N12" s="65"/>
    </row>
    <row r="13" spans="1:16">
      <c r="A13" s="39" t="s">
        <v>529</v>
      </c>
      <c r="B13" s="39">
        <v>7.56</v>
      </c>
      <c r="C13" s="39">
        <v>7.569</v>
      </c>
      <c r="D13" s="90">
        <v>43069</v>
      </c>
      <c r="J13" s="54"/>
      <c r="K13" s="57"/>
      <c r="L13" s="60"/>
      <c r="M13" s="63"/>
      <c r="N13" s="66"/>
    </row>
    <row r="14" spans="1:16">
      <c r="A14" s="39" t="s">
        <v>530</v>
      </c>
      <c r="B14" s="39">
        <v>48.05</v>
      </c>
      <c r="C14" s="39">
        <v>48.290999999999997</v>
      </c>
      <c r="D14" s="90">
        <v>43069</v>
      </c>
      <c r="J14" s="55"/>
      <c r="K14" s="58"/>
      <c r="L14" s="61"/>
      <c r="M14" s="64"/>
      <c r="N14" s="67"/>
    </row>
    <row r="15" spans="1:16">
      <c r="A15" s="39" t="s">
        <v>531</v>
      </c>
      <c r="B15" s="39">
        <v>46.17</v>
      </c>
      <c r="C15" s="39">
        <v>46.96</v>
      </c>
      <c r="D15" s="90">
        <v>43068</v>
      </c>
    </row>
    <row r="16" spans="1:16">
      <c r="A16" s="39" t="s">
        <v>532</v>
      </c>
      <c r="B16" s="39">
        <v>34.287999999999997</v>
      </c>
      <c r="C16" s="39">
        <v>34.806899999999999</v>
      </c>
      <c r="D16" s="90">
        <v>43068</v>
      </c>
    </row>
    <row r="17" spans="1:16">
      <c r="A17" s="39" t="s">
        <v>533</v>
      </c>
      <c r="B17" s="39">
        <v>30.56</v>
      </c>
      <c r="C17" s="39">
        <v>30.979500000000002</v>
      </c>
      <c r="D17" s="90">
        <v>43068</v>
      </c>
    </row>
    <row r="18" spans="1:16">
      <c r="A18" s="39" t="s">
        <v>534</v>
      </c>
      <c r="B18" s="39">
        <v>34.409999999999997</v>
      </c>
      <c r="C18" s="39">
        <v>34.743400000000001</v>
      </c>
      <c r="D18" s="90">
        <v>43068</v>
      </c>
    </row>
    <row r="19" spans="1:16">
      <c r="A19" s="39" t="s">
        <v>535</v>
      </c>
      <c r="B19" s="39">
        <v>13090.24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>
      <c r="A20" s="39" t="s">
        <v>536</v>
      </c>
      <c r="B20" s="39">
        <v>20338.82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>
      <c r="A21" s="39" t="s">
        <v>537</v>
      </c>
      <c r="B21" s="39">
        <v>6.6033999999999997</v>
      </c>
      <c r="C21" s="90">
        <v>43069</v>
      </c>
      <c r="D21" s="91">
        <v>0.63104166666666661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>
      <c r="A23" s="39">
        <v>3328.64</v>
      </c>
      <c r="B23" s="39">
        <v>3323.58</v>
      </c>
      <c r="C23" s="39">
        <v>3317.88</v>
      </c>
      <c r="D23" s="39">
        <v>3327.38</v>
      </c>
      <c r="E23" s="39">
        <v>3329.12</v>
      </c>
      <c r="F23" s="39">
        <v>3340.85</v>
      </c>
      <c r="G23" s="39">
        <v>3317.78</v>
      </c>
      <c r="H23" s="39">
        <v>1003</v>
      </c>
      <c r="I23" s="39">
        <v>936</v>
      </c>
      <c r="J23" s="39">
        <v>3329.64</v>
      </c>
      <c r="K23" s="39">
        <v>3328.59</v>
      </c>
      <c r="L23" s="39">
        <v>3317.19</v>
      </c>
      <c r="M23" s="39">
        <v>3336.41</v>
      </c>
      <c r="N23" s="39">
        <v>3306.31</v>
      </c>
      <c r="O23" s="39">
        <v>1322</v>
      </c>
      <c r="P23" s="39">
        <v>1438</v>
      </c>
    </row>
    <row r="24" spans="1:16">
      <c r="D24" s="93"/>
    </row>
    <row r="25" spans="1:16">
      <c r="A25" s="39"/>
      <c r="B25" s="39"/>
      <c r="C25" s="39"/>
      <c r="D25" s="93"/>
    </row>
    <row r="26" spans="1:16">
      <c r="C26" s="39"/>
      <c r="D26" s="93"/>
    </row>
    <row r="27" spans="1:16">
      <c r="D27" s="1"/>
    </row>
    <row r="28" spans="1:16">
      <c r="D28" s="90"/>
    </row>
    <row r="29" spans="1:16">
      <c r="D29" s="1"/>
    </row>
    <row r="30" spans="1:16">
      <c r="C30" s="1"/>
      <c r="D30" s="90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C37" s="90"/>
      <c r="D37" s="91"/>
    </row>
    <row r="38" spans="3:4">
      <c r="C38" s="90"/>
      <c r="D38" s="91"/>
    </row>
    <row r="39" spans="3:4">
      <c r="C39" s="1"/>
      <c r="D39" s="1"/>
    </row>
    <row r="40" spans="3:4">
      <c r="C40" s="1"/>
      <c r="D40" s="86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86"/>
    </row>
    <row r="65" spans="3:4">
      <c r="C65" s="1"/>
      <c r="D65" s="86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5"/>
  <sheetViews>
    <sheetView tabSelected="1" zoomScale="115" zoomScaleNormal="115" workbookViewId="0">
      <pane xSplit="2" ySplit="6" topLeftCell="AL358" activePane="bottomRight" state="frozen"/>
      <selection pane="topRight" activeCell="C1" sqref="C1"/>
      <selection pane="bottomLeft" activeCell="A3" sqref="A3"/>
      <selection pane="bottomRight" activeCell="AO375" sqref="AO375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>LN(N7/C7)</f>
        <v>-2.5462688110704738E-3</v>
      </c>
      <c r="AT7" s="28">
        <f>+(G7-I7)/(H7-I7)</f>
        <v>0.3671914677501269</v>
      </c>
      <c r="AU7" s="28" t="e">
        <f>+(N7-P7)/(O7-P7)</f>
        <v>#DIV/0!</v>
      </c>
      <c r="AV7" s="40">
        <f>+(N7-V7)/(U7-V7)</f>
        <v>0.40272792534098162</v>
      </c>
      <c r="AW7" s="25">
        <f>LN(N7/C7)</f>
        <v>-2.5462688110704738E-3</v>
      </c>
      <c r="AX7" s="28">
        <f>(N7-L7)/(U7-V7)</f>
        <v>0.13567839195978923</v>
      </c>
      <c r="AY7" s="25">
        <f>LN(G7/I7)</f>
        <v>2.5486252812678559E-3</v>
      </c>
      <c r="AZ7" s="25" t="e">
        <f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14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15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16">LN(C8/N7)</f>
        <v>-5.4655927986790058E-3</v>
      </c>
      <c r="AB8" s="25">
        <f t="shared" ref="AB8:AB71" si="17">LN(N8/U8)</f>
        <v>-7.3354257189471948E-3</v>
      </c>
      <c r="AC8" s="25">
        <f t="shared" ref="AC8:AC71" si="18">LN(N8/V8)</f>
        <v>9.2249332007938948E-3</v>
      </c>
      <c r="AD8" s="25">
        <f t="shared" ref="AD8:AD71" si="19">LN(U8/C8)</f>
        <v>0</v>
      </c>
      <c r="AE8" s="25">
        <f t="shared" ref="AE8:AE71" si="20">LN(V8/C8)</f>
        <v>-1.6560358919741072E-2</v>
      </c>
      <c r="AF8" s="25">
        <f t="shared" si="4"/>
        <v>-7.3354257189471948E-3</v>
      </c>
      <c r="AG8" s="25">
        <f t="shared" ref="AG8:AG71" si="21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22">(C8-I8)/(H8-I8)</f>
        <v>1</v>
      </c>
      <c r="AP8" s="40">
        <f t="shared" ref="AP8:AP71" si="23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>LN(N8/C8)</f>
        <v>-7.3354257189471948E-3</v>
      </c>
      <c r="AT8" s="28">
        <f>+(G8-I8)/(H8-I8)</f>
        <v>0.1043868921775859</v>
      </c>
      <c r="AU8" s="28">
        <f>+(N8-P8)/(O8-P8)</f>
        <v>0.95094061232018001</v>
      </c>
      <c r="AV8" s="40">
        <f>+(N8-V8)/(U8-V8)</f>
        <v>0.55500538213133044</v>
      </c>
      <c r="AW8" s="25">
        <f>LN(N8/C8)</f>
        <v>-7.3354257189471948E-3</v>
      </c>
      <c r="AX8" s="28">
        <f>(N8-L8)/(U8-V8)</f>
        <v>0.36426264800861441</v>
      </c>
      <c r="AY8" s="25">
        <f>LN(G8/I8)</f>
        <v>1.4145970847452408E-3</v>
      </c>
      <c r="AZ8" s="25">
        <f>LN(N8/P8)</f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>IF(B8=2,IF(AV7&lt;0.226,IF(AND(ABS(AA8)&lt;0.03,AO8&lt;0.8),IF(AND(AT8&lt;0.5 &amp; Q7&lt;14),2,1),0),IF(AV7&lt;0.8,IF(AND(AT8&gt;0.2,AK8&gt;-0.03,AA8&gt;-0.01),1,0),0)),"")</f>
        <v/>
      </c>
      <c r="BG8">
        <f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14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15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16"/>
        <v>-1.8538924562039923E-3</v>
      </c>
      <c r="AB9" s="25">
        <f t="shared" si="17"/>
        <v>-7.7966394389525889E-3</v>
      </c>
      <c r="AC9" s="25">
        <f t="shared" si="18"/>
        <v>1.5723582011561623E-3</v>
      </c>
      <c r="AD9" s="25">
        <f t="shared" si="19"/>
        <v>9.436796548572244E-3</v>
      </c>
      <c r="AE9" s="25">
        <f t="shared" si="20"/>
        <v>6.7798908463624792E-5</v>
      </c>
      <c r="AF9" s="25">
        <f t="shared" si="4"/>
        <v>1.6401571096197848E-3</v>
      </c>
      <c r="AG9" s="25">
        <f t="shared" si="21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22"/>
        <v>-9.5670103092790254E-2</v>
      </c>
      <c r="AP9" s="40">
        <f t="shared" si="23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>LN(N9/C9)</f>
        <v>1.6401571096197848E-3</v>
      </c>
      <c r="AT9" s="28">
        <f>+(G9-I9)/(H9-I9)</f>
        <v>0.60989690721649337</v>
      </c>
      <c r="AU9" s="28">
        <f>+(N9-P9)/(O9-P9)</f>
        <v>0.19990933816862491</v>
      </c>
      <c r="AV9" s="40">
        <f>+(N9-V9)/(U9-V9)</f>
        <v>0.16717210007580879</v>
      </c>
      <c r="AW9" s="25">
        <f>LN(N9/C9)</f>
        <v>1.6401571096197848E-3</v>
      </c>
      <c r="AX9" s="28">
        <f>(N9-L9)/(U9-V9)</f>
        <v>-0.47990902198636304</v>
      </c>
      <c r="AY9" s="25">
        <f>LN(G9/I9)</f>
        <v>5.2595670716612192E-3</v>
      </c>
      <c r="AZ9" s="25">
        <f>LN(N9/P9)</f>
        <v>1.5723582011561623E-3</v>
      </c>
      <c r="BA9" s="25">
        <f t="shared" ref="BA9:BA72" si="24">AV8</f>
        <v>0.55500538213133044</v>
      </c>
      <c r="BB9" s="25">
        <f>AR8</f>
        <v>6.0449265011239062E-3</v>
      </c>
      <c r="BC9" s="25">
        <f t="shared" ref="BC9:BC72" si="25">AS8</f>
        <v>-7.3354257189471948E-3</v>
      </c>
      <c r="BD9" s="39">
        <f>IF(AR8&lt;0,1,0)</f>
        <v>0</v>
      </c>
      <c r="BF9" t="str">
        <f>IF(B9=2,IF(AV8&lt;0.226,IF(AND(ABS(AA9)&lt;0.03,AO9&lt;0.8),IF(AND(AT9&lt;0.5 &amp; Q8&lt;14),2,1),0),IF(AV8&lt;0.8,IF(AND(AT9&gt;0.2,AK9&gt;-0.03,AA9&gt;-0.01),1,0),0)),"")</f>
        <v/>
      </c>
      <c r="BG9" t="str">
        <f>IF(B9=3,IF(AV8&lt;0.85,IF(AND(K9&gt;942,AT9&gt;0.9),0.25,1)*IF(AR8&lt;-0.004,1,0.5),0),"")</f>
        <v/>
      </c>
      <c r="BH9">
        <f>IF(B9=4,IF(AV8&lt;0.6,IF(AQ9&gt;=0,IF(K9&lt;1018,2,1),0),IF(AV8&gt;0.85,IF(AQ9&lt;=0,-0.5,0),0)),"")</f>
        <v>0</v>
      </c>
      <c r="BI9" t="str">
        <f>IF(B9=5,IF(AV8&lt;0.4,IF(AQ9&gt; -0.004,1,0),IF(AV8&lt;0.95,IF(AND(AO9&lt;0.85,AT9&lt;0.95,AQ9&gt;0,K9&lt;1115),0.5,0),0)),"")</f>
        <v/>
      </c>
      <c r="BJ9" s="25" t="str">
        <f>IF(MAX(BE9:BI9)=0,"",MAX(BE9:BI9)*AR9)</f>
        <v/>
      </c>
    </row>
    <row r="10" spans="1:284">
      <c r="A10" s="1">
        <v>42510</v>
      </c>
      <c r="B10" s="41">
        <f t="shared" si="14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15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16"/>
        <v>-5.0073321525940153E-3</v>
      </c>
      <c r="AB10" s="25">
        <f t="shared" si="17"/>
        <v>0</v>
      </c>
      <c r="AC10" s="25">
        <f t="shared" si="18"/>
        <v>1.0027170307359735E-2</v>
      </c>
      <c r="AD10" s="25">
        <f t="shared" si="19"/>
        <v>1.1601359656764136E-2</v>
      </c>
      <c r="AE10" s="25">
        <f t="shared" si="20"/>
        <v>1.574189349404419E-3</v>
      </c>
      <c r="AF10" s="25">
        <f t="shared" si="4"/>
        <v>1.1601359656764136E-2</v>
      </c>
      <c r="AG10" s="25">
        <f t="shared" si="21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22"/>
        <v>0.2330191745206395</v>
      </c>
      <c r="AP10" s="40">
        <f t="shared" si="23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>LN(N10/C10)</f>
        <v>1.1601359656764136E-2</v>
      </c>
      <c r="AT10" s="28">
        <f>+(G10-I10)/(H10-I10)</f>
        <v>0.77998050048748824</v>
      </c>
      <c r="AU10" s="28">
        <f>+(N10-P10)/(O10-P10)</f>
        <v>1</v>
      </c>
      <c r="AV10" s="40">
        <f>+(N10-V10)/(U10-V10)</f>
        <v>1</v>
      </c>
      <c r="AW10" s="25">
        <f>LN(N10/C10)</f>
        <v>1.1601359656764136E-2</v>
      </c>
      <c r="AX10" s="28">
        <f>(N10-L10)/(U10-V10)</f>
        <v>0.45938275984390892</v>
      </c>
      <c r="AY10" s="25">
        <f>LN(G10/I10)</f>
        <v>8.5784664583993565E-3</v>
      </c>
      <c r="AZ10" s="25">
        <f>LN(N10/P10)</f>
        <v>1.0027170307359735E-2</v>
      </c>
      <c r="BA10" s="25">
        <f t="shared" si="24"/>
        <v>0.16717210007580879</v>
      </c>
      <c r="BB10" s="25">
        <f>AR9</f>
        <v>-4.5001568885813751E-3</v>
      </c>
      <c r="BC10" s="25">
        <f t="shared" si="25"/>
        <v>1.6401571096197848E-3</v>
      </c>
      <c r="BD10" s="39">
        <f>IF(AR9&lt;0,1,0)</f>
        <v>1</v>
      </c>
      <c r="BF10" t="str">
        <f>IF(B10=2,IF(AV9&lt;0.226,IF(AND(ABS(AA10)&lt;0.03,AO10&lt;0.8),IF(AND(AT10&lt;0.5 &amp; Q9&lt;14),2,1),0),IF(AV9&lt;0.8,IF(AND(AT10&gt;0.2,AK10&gt;-0.03,AA10&gt;-0.01),1,0),0)),"")</f>
        <v/>
      </c>
      <c r="BG10" t="str">
        <f>IF(B10=3,IF(AV9&lt;0.85,IF(AND(K10&gt;942,AT10&gt;0.9),0.25,1)*IF(AR9&lt;-0.004,1,0.5),0),"")</f>
        <v/>
      </c>
      <c r="BH10" t="str">
        <f>IF(B10=4,IF(AV9&lt;0.6,IF(AQ10&gt;=0,IF(K10&lt;1018,2,1),0),IF(AV9&gt;0.85,IF(AQ10&lt;=0,-0.5,0),0)),"")</f>
        <v/>
      </c>
      <c r="BI10">
        <f>IF(B10=5,IF(AV9&lt;0.4,IF(AQ10&gt; -0.004,1,0),IF(AV9&lt;0.95,IF(AND(AO10&lt;0.85,AT10&lt;0.95,AQ10&gt;0,K10&lt;1115),0.5,0),0)),"")</f>
        <v>1</v>
      </c>
      <c r="BJ10" s="25">
        <f>IF(MAX(BE10:BI10)=0,"",MAX(BE10:BI10)*AR10)</f>
        <v>4.5938275291874022E-3</v>
      </c>
    </row>
    <row r="11" spans="1:284">
      <c r="A11" s="1">
        <v>42513</v>
      </c>
      <c r="B11" s="41">
        <f t="shared" si="14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15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16"/>
        <v>2.9371225964403919E-4</v>
      </c>
      <c r="AB11" s="25">
        <f t="shared" si="17"/>
        <v>-1.3846134432118115E-3</v>
      </c>
      <c r="AC11" s="25">
        <f t="shared" si="18"/>
        <v>6.095364468848021E-3</v>
      </c>
      <c r="AD11" s="25">
        <f t="shared" si="19"/>
        <v>7.4799779120598283E-3</v>
      </c>
      <c r="AE11" s="25">
        <f t="shared" si="20"/>
        <v>0</v>
      </c>
      <c r="AF11" s="25">
        <f t="shared" si="4"/>
        <v>6.095364468848021E-3</v>
      </c>
      <c r="AG11" s="25">
        <f t="shared" si="21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22"/>
        <v>0</v>
      </c>
      <c r="AP11" s="40">
        <f t="shared" si="23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>LN(N11/C11)</f>
        <v>6.095364468848021E-3</v>
      </c>
      <c r="AT11" s="28">
        <f>+(G11-I11)/(H11-I11)</f>
        <v>0.657869934024499</v>
      </c>
      <c r="AU11" s="28">
        <f>+(N11-P11)/(O11-P11)</f>
        <v>0.98152254249815252</v>
      </c>
      <c r="AV11" s="40">
        <f>+(N11-V11)/(U11-V11)</f>
        <v>0.81432610744580547</v>
      </c>
      <c r="AW11" s="25">
        <f>LN(N11/C11)</f>
        <v>6.095364468848021E-3</v>
      </c>
      <c r="AX11" s="28">
        <f>(N11-L11)/(U11-V11)</f>
        <v>9.0480678605091874E-2</v>
      </c>
      <c r="AY11" s="25">
        <f>LN(G11/I11)</f>
        <v>4.9271441475952724E-3</v>
      </c>
      <c r="AZ11" s="25">
        <f>LN(N11/P11)</f>
        <v>4.681092105945096E-3</v>
      </c>
      <c r="BA11" s="25">
        <f t="shared" si="24"/>
        <v>1</v>
      </c>
      <c r="BB11" s="25">
        <f>AR10</f>
        <v>4.5938275291874022E-3</v>
      </c>
      <c r="BC11" s="25">
        <f t="shared" si="25"/>
        <v>1.1601359656764136E-2</v>
      </c>
      <c r="BD11" s="39">
        <f>IF(AR10&lt;0,1,0)</f>
        <v>0</v>
      </c>
      <c r="BF11" t="str">
        <f>IF(B11=2,IF(AV10&lt;0.226,IF(AND(ABS(AA11)&lt;0.03,AO11&lt;0.8),IF(AND(AT11&lt;0.5 &amp; Q10&lt;14),2,1),0),IF(AV10&lt;0.8,IF(AND(AT11&gt;0.2,AK11&gt;-0.03,AA11&gt;-0.01),1,0),0)),"")</f>
        <v/>
      </c>
      <c r="BG11" t="str">
        <f>IF(B11=3,IF(AV10&lt;0.85,IF(AND(K11&gt;942,AT11&gt;0.9),0.25,1)*IF(AR10&lt;-0.004,1,0.5),0),"")</f>
        <v/>
      </c>
      <c r="BH11" t="str">
        <f>IF(B11=4,IF(AV10&lt;0.6,IF(AQ11&gt;=0,IF(K11&lt;1018,2,1),0),IF(AV10&gt;0.85,IF(AQ11&lt;=0,-0.5,0),0)),"")</f>
        <v/>
      </c>
      <c r="BI11" t="str">
        <f>IF(B11=5,IF(AV10&lt;0.4,IF(AQ11&gt; -0.004,1,0),IF(AV10&lt;0.95,IF(AND(AO11&lt;0.85,AT11&lt;0.95,AQ11&gt;0,K11&lt;1115),0.5,0),0)),"")</f>
        <v/>
      </c>
      <c r="BJ11" s="25" t="str">
        <f>IF(MAX(BE11:BI11)=0,"",MAX(BE11:BI11)*AR11)</f>
        <v/>
      </c>
    </row>
    <row r="12" spans="1:284">
      <c r="A12" s="1">
        <v>42514</v>
      </c>
      <c r="B12" s="41">
        <f t="shared" si="14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15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16"/>
        <v>-1.3759686296435721E-3</v>
      </c>
      <c r="AB12" s="25">
        <f t="shared" si="17"/>
        <v>-6.3624615171531725E-3</v>
      </c>
      <c r="AC12" s="25">
        <f t="shared" si="18"/>
        <v>4.9312112090578921E-3</v>
      </c>
      <c r="AD12" s="25">
        <f t="shared" si="19"/>
        <v>0</v>
      </c>
      <c r="AE12" s="25">
        <f t="shared" si="20"/>
        <v>-1.129367272621111E-2</v>
      </c>
      <c r="AF12" s="25">
        <f t="shared" si="4"/>
        <v>-6.3624615171531725E-3</v>
      </c>
      <c r="AG12" s="25">
        <f t="shared" si="21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22"/>
        <v>1</v>
      </c>
      <c r="AP12" s="40">
        <f t="shared" si="23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>LN(N12/C12)</f>
        <v>-6.3624615171531725E-3</v>
      </c>
      <c r="AT12" s="28">
        <f>+(G12-I12)/(H12-I12)</f>
        <v>0.30362008563644083</v>
      </c>
      <c r="AU12" s="28">
        <f>+(N12-P12)/(O12-P12)</f>
        <v>0.85891089108912344</v>
      </c>
      <c r="AV12" s="40">
        <f>+(N12-V12)/(U12-V12)</f>
        <v>0.43524615867043476</v>
      </c>
      <c r="AW12" s="25">
        <f>LN(N12/C12)</f>
        <v>-6.3624615171531725E-3</v>
      </c>
      <c r="AX12" s="28">
        <f>(N12-L12)/(U12-V12)</f>
        <v>3.5434305424901648E-2</v>
      </c>
      <c r="AY12" s="25">
        <f>LN(G12/I12)</f>
        <v>2.7680303277610404E-3</v>
      </c>
      <c r="AZ12" s="25">
        <f>LN(N12/P12)</f>
        <v>4.9312112090578921E-3</v>
      </c>
      <c r="BA12" s="25">
        <f t="shared" si="24"/>
        <v>0.81432610744580547</v>
      </c>
      <c r="BB12" s="25">
        <f>AR11</f>
        <v>6.7543087668584531E-4</v>
      </c>
      <c r="BC12" s="25">
        <f t="shared" si="25"/>
        <v>6.095364468848021E-3</v>
      </c>
      <c r="BD12" s="39">
        <f>IF(AR11&lt;0,1,0)</f>
        <v>0</v>
      </c>
      <c r="BF12">
        <f>IF(B12=2,IF(AV11&lt;0.226,IF(AND(ABS(AA12)&lt;0.03,AO12&lt;0.8),IF(AND(AT12&lt;0.5 &amp; Q11&lt;14),2,1),0),IF(AV11&lt;0.8,IF(AND(AT12&gt;0.2,AK12&gt;-0.03,AA12&gt;-0.01),1,0),0)),"")</f>
        <v>0</v>
      </c>
      <c r="BG12" t="str">
        <f>IF(B12=3,IF(AV11&lt;0.85,IF(AND(K12&gt;942,AT12&gt;0.9),0.25,1)*IF(AR11&lt;-0.004,1,0.5),0),"")</f>
        <v/>
      </c>
      <c r="BH12" t="str">
        <f>IF(B12=4,IF(AV11&lt;0.6,IF(AQ12&gt;=0,IF(K12&lt;1018,2,1),0),IF(AV11&gt;0.85,IF(AQ12&lt;=0,-0.5,0),0)),"")</f>
        <v/>
      </c>
      <c r="BI12" t="str">
        <f>IF(B12=5,IF(AV11&lt;0.4,IF(AQ12&gt; -0.004,1,0),IF(AV11&lt;0.95,IF(AND(AO12&lt;0.85,AT12&lt;0.95,AQ12&gt;0,K12&lt;1115),0.5,0),0)),"")</f>
        <v/>
      </c>
      <c r="BJ12" s="25" t="str">
        <f>IF(MAX(BE12:BI12)=0,"",MAX(BE12:BI12)*AR12)</f>
        <v/>
      </c>
    </row>
    <row r="13" spans="1:284">
      <c r="A13" s="1">
        <v>42515</v>
      </c>
      <c r="B13" s="41">
        <f t="shared" si="14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15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16"/>
        <v>4.7236108831086761E-3</v>
      </c>
      <c r="AB13" s="25">
        <f t="shared" si="17"/>
        <v>-9.9253942099143521E-3</v>
      </c>
      <c r="AC13" s="25">
        <f t="shared" si="18"/>
        <v>2.6107818003822348E-3</v>
      </c>
      <c r="AD13" s="25">
        <f t="shared" si="19"/>
        <v>2.8671077369967104E-3</v>
      </c>
      <c r="AE13" s="25">
        <f t="shared" si="20"/>
        <v>-9.6690682732999966E-3</v>
      </c>
      <c r="AF13" s="25">
        <f t="shared" si="4"/>
        <v>-7.0582864729177236E-3</v>
      </c>
      <c r="AG13" s="25">
        <f t="shared" si="21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22"/>
        <v>0.47182175622543709</v>
      </c>
      <c r="AP13" s="40">
        <f t="shared" si="23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>LN(N13/C13)</f>
        <v>-7.0582864729177236E-3</v>
      </c>
      <c r="AT13" s="28">
        <f>+(G13-I13)/(H13-I13)</f>
        <v>9.8296199213629004E-2</v>
      </c>
      <c r="AU13" s="28">
        <f>+(N13-P13)/(O13-P13)</f>
        <v>0.32944344703770556</v>
      </c>
      <c r="AV13" s="40">
        <f>+(N13-V13)/(U13-V13)</f>
        <v>0.20722755505364571</v>
      </c>
      <c r="AW13" s="25">
        <f>LN(N13/C13)</f>
        <v>-7.0582864729177236E-3</v>
      </c>
      <c r="AX13" s="28">
        <f>(N13-L13)/(U13-V13)</f>
        <v>-0.42179559570863984</v>
      </c>
      <c r="AY13" s="25">
        <f>LN(G13/I13)</f>
        <v>5.3030143575664946E-4</v>
      </c>
      <c r="AZ13" s="25">
        <f>LN(N13/P13)</f>
        <v>2.6107818003822348E-3</v>
      </c>
      <c r="BA13" s="25">
        <f t="shared" si="24"/>
        <v>0.43524615867043476</v>
      </c>
      <c r="BB13" s="25">
        <f>AR12</f>
        <v>4.0055227122296155E-4</v>
      </c>
      <c r="BC13" s="25">
        <f t="shared" si="25"/>
        <v>-6.3624615171531725E-3</v>
      </c>
      <c r="BD13" s="39">
        <f>IF(AR12&lt;0,1,0)</f>
        <v>0</v>
      </c>
      <c r="BF13" t="str">
        <f>IF(B13=2,IF(AV12&lt;0.226,IF(AND(ABS(AA13)&lt;0.03,AO13&lt;0.8),IF(AND(AT13&lt;0.5 &amp; Q12&lt;14),2,1),0),IF(AV12&lt;0.8,IF(AND(AT13&gt;0.2,AK13&gt;-0.03,AA13&gt;-0.01),1,0),0)),"")</f>
        <v/>
      </c>
      <c r="BG13">
        <f>IF(B13=3,IF(AV12&lt;0.85,IF(AND(K13&gt;942,AT13&gt;0.9),0.25,1)*IF(AR12&lt;-0.004,1,0.5),0),"")</f>
        <v>0.5</v>
      </c>
      <c r="BH13" t="str">
        <f>IF(B13=4,IF(AV12&lt;0.6,IF(AQ13&gt;=0,IF(K13&lt;1018,2,1),0),IF(AV12&gt;0.85,IF(AQ13&lt;=0,-0.5,0),0)),"")</f>
        <v/>
      </c>
      <c r="BI13" t="str">
        <f>IF(B13=5,IF(AV12&lt;0.4,IF(AQ13&gt; -0.004,1,0),IF(AV12&lt;0.95,IF(AND(AO13&lt;0.85,AT13&lt;0.95,AQ13&gt;0,K13&lt;1115),0.5,0),0)),"")</f>
        <v/>
      </c>
      <c r="BJ13" s="25">
        <f>IF(MAX(BE13:BI13)=0,"",MAX(BE13:BI13)*AR13)</f>
        <v>-2.6465398221411527E-3</v>
      </c>
    </row>
    <row r="14" spans="1:284">
      <c r="A14" s="1">
        <v>42516</v>
      </c>
      <c r="B14" s="41">
        <f t="shared" si="14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15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16"/>
        <v>-5.5075570402761756E-4</v>
      </c>
      <c r="AB14" s="25">
        <f t="shared" si="17"/>
        <v>-1.6461550076051319E-3</v>
      </c>
      <c r="AC14" s="25">
        <f t="shared" si="18"/>
        <v>1.4877487429856682E-2</v>
      </c>
      <c r="AD14" s="25">
        <f t="shared" si="19"/>
        <v>4.8044371157516096E-3</v>
      </c>
      <c r="AE14" s="25">
        <f t="shared" si="20"/>
        <v>-1.1719205321710262E-2</v>
      </c>
      <c r="AF14" s="25">
        <f t="shared" si="4"/>
        <v>3.1582821081463579E-3</v>
      </c>
      <c r="AG14" s="25">
        <f t="shared" si="21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22"/>
        <v>0.70537073276799056</v>
      </c>
      <c r="AP14" s="40">
        <f t="shared" si="23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>LN(N14/C14)</f>
        <v>3.1582821081463579E-3</v>
      </c>
      <c r="AT14" s="28">
        <f>+(G14-I14)/(H14-I14)</f>
        <v>0.14394433572515453</v>
      </c>
      <c r="AU14" s="28">
        <f>+(N14-P14)/(O14-P14)</f>
        <v>1</v>
      </c>
      <c r="AV14" s="40">
        <f>+(N14-V14)/(U14-V14)</f>
        <v>0.89963306712712932</v>
      </c>
      <c r="AW14" s="25">
        <f>LN(N14/C14)</f>
        <v>3.1582821081463579E-3</v>
      </c>
      <c r="AX14" s="28">
        <f>(N14-L14)/(U14-V14)</f>
        <v>0.75199654651414205</v>
      </c>
      <c r="AY14" s="25">
        <f>LN(G14/I14)</f>
        <v>2.3775245450071304E-3</v>
      </c>
      <c r="AZ14" s="25">
        <f>LN(N14/P14)</f>
        <v>1.3088211824494265E-2</v>
      </c>
      <c r="BA14" s="25">
        <f t="shared" si="24"/>
        <v>0.20722755505364571</v>
      </c>
      <c r="BB14" s="25">
        <f>AR13</f>
        <v>-5.2930796442823055E-3</v>
      </c>
      <c r="BC14" s="25">
        <f t="shared" si="25"/>
        <v>-7.0582864729177236E-3</v>
      </c>
      <c r="BD14" s="39">
        <f>IF(AR13&lt;0,1,0)</f>
        <v>1</v>
      </c>
      <c r="BF14" t="str">
        <f>IF(B14=2,IF(AV13&lt;0.226,IF(AND(ABS(AA14)&lt;0.03,AO14&lt;0.8),IF(AND(AT14&lt;0.5 &amp; Q13&lt;14),2,1),0),IF(AV13&lt;0.8,IF(AND(AT14&gt;0.2,AK14&gt;-0.03,AA14&gt;-0.01),1,0),0)),"")</f>
        <v/>
      </c>
      <c r="BG14" t="str">
        <f>IF(B14=3,IF(AV13&lt;0.85,IF(AND(K14&gt;942,AT14&gt;0.9),0.25,1)*IF(AR13&lt;-0.004,1,0.5),0),"")</f>
        <v/>
      </c>
      <c r="BH14">
        <f>IF(B14=4,IF(AV13&lt;0.6,IF(AQ14&gt;=0,IF(K14&lt;1018,2,1),0),IF(AV13&gt;0.85,IF(AQ14&lt;=0,-0.5,0),0)),"")</f>
        <v>1</v>
      </c>
      <c r="BI14" t="str">
        <f>IF(B14=5,IF(AV13&lt;0.4,IF(AQ14&gt; -0.004,1,0),IF(AV13&lt;0.95,IF(AND(AO14&lt;0.85,AT14&lt;0.95,AQ14&gt;0,K14&lt;1115),0.5,0),0)),"")</f>
        <v/>
      </c>
      <c r="BJ14" s="25">
        <f>IF(MAX(BE14:BI14)=0,"",MAX(BE14:BI14)*AR14)</f>
        <v>1.2420748483282866E-2</v>
      </c>
    </row>
    <row r="15" spans="1:284">
      <c r="A15" s="1">
        <v>42517</v>
      </c>
      <c r="B15" s="41">
        <f t="shared" si="14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15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16"/>
        <v>-1.5849914938077152E-3</v>
      </c>
      <c r="AB15" s="25">
        <f t="shared" si="17"/>
        <v>-3.9093298684673696E-3</v>
      </c>
      <c r="AC15" s="25">
        <f t="shared" si="18"/>
        <v>3.8997620066515823E-3</v>
      </c>
      <c r="AD15" s="25">
        <f t="shared" si="19"/>
        <v>5.0017183708256172E-3</v>
      </c>
      <c r="AE15" s="25">
        <f t="shared" si="20"/>
        <v>-2.8073735042934097E-3</v>
      </c>
      <c r="AF15" s="25">
        <f t="shared" si="4"/>
        <v>1.0923885023582229E-3</v>
      </c>
      <c r="AG15" s="25">
        <f t="shared" si="21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22"/>
        <v>0.54671280276814782</v>
      </c>
      <c r="AP15" s="40">
        <f t="shared" si="23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>LN(N15/C15)</f>
        <v>1.0923885023582229E-3</v>
      </c>
      <c r="AT15" s="28">
        <f>+(G15-I15)/(H15-I15)</f>
        <v>0.27404844290658037</v>
      </c>
      <c r="AU15" s="28">
        <f>+(N15-P15)/(O15-P15)</f>
        <v>0.46746987951808544</v>
      </c>
      <c r="AV15" s="40">
        <f>+(N15-V15)/(U15-V15)</f>
        <v>0.49841125737631164</v>
      </c>
      <c r="AW15" s="25">
        <f>LN(N15/C15)</f>
        <v>1.0923885023582229E-3</v>
      </c>
      <c r="AX15" s="28">
        <f>(N15-L15)/(U15-V15)</f>
        <v>0.37630503858375214</v>
      </c>
      <c r="AY15" s="25">
        <f>LN(G15/I15)</f>
        <v>1.4082255487714336E-3</v>
      </c>
      <c r="AZ15" s="25">
        <f>LN(N15/P15)</f>
        <v>3.4443610502664819E-3</v>
      </c>
      <c r="BA15" s="25">
        <f t="shared" si="24"/>
        <v>0.89963306712712932</v>
      </c>
      <c r="BB15" s="25">
        <f>AR14</f>
        <v>1.2420748483282866E-2</v>
      </c>
      <c r="BC15" s="25">
        <f t="shared" si="25"/>
        <v>3.1582821081463579E-3</v>
      </c>
      <c r="BD15" s="39">
        <f>IF(AR14&lt;0,1,0)</f>
        <v>0</v>
      </c>
      <c r="BF15" t="str">
        <f>IF(B15=2,IF(AV14&lt;0.226,IF(AND(ABS(AA15)&lt;0.03,AO15&lt;0.8),IF(AND(AT15&lt;0.5 &amp; Q14&lt;14),2,1),0),IF(AV14&lt;0.8,IF(AND(AT15&gt;0.2,AK15&gt;-0.03,AA15&gt;-0.01),1,0),0)),"")</f>
        <v/>
      </c>
      <c r="BG15" t="str">
        <f>IF(B15=3,IF(AV14&lt;0.85,IF(AND(K15&gt;942,AT15&gt;0.9),0.25,1)*IF(AR14&lt;-0.004,1,0.5),0),"")</f>
        <v/>
      </c>
      <c r="BH15" t="str">
        <f>IF(B15=4,IF(AV14&lt;0.6,IF(AQ15&gt;=0,IF(K15&lt;1018,2,1),0),IF(AV14&gt;0.85,IF(AQ15&lt;=0,-0.5,0),0)),"")</f>
        <v/>
      </c>
      <c r="BI15">
        <f>IF(B15=5,IF(AV14&lt;0.4,IF(AQ15&gt; -0.004,1,0),IF(AV14&lt;0.95,IF(AND(AO15&lt;0.85,AT15&lt;0.95,AQ15&gt;0,K15&lt;1115),0.5,0),0)),"")</f>
        <v>0</v>
      </c>
      <c r="BJ15" s="25" t="str">
        <f>IF(MAX(BE15:BI15)=0,"",MAX(BE15:BI15)*AR15)</f>
        <v/>
      </c>
    </row>
    <row r="16" spans="1:284">
      <c r="A16" s="1">
        <v>42520</v>
      </c>
      <c r="B16" s="41">
        <f t="shared" si="14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15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16"/>
        <v>-2.2712361379091319E-3</v>
      </c>
      <c r="AB16" s="25">
        <f t="shared" si="17"/>
        <v>-3.0141070184900791E-3</v>
      </c>
      <c r="AC16" s="25">
        <f t="shared" si="18"/>
        <v>9.894848681371974E-3</v>
      </c>
      <c r="AD16" s="25">
        <f t="shared" si="19"/>
        <v>5.7814891752593625E-3</v>
      </c>
      <c r="AE16" s="25">
        <f t="shared" si="20"/>
        <v>-7.1274665246027482E-3</v>
      </c>
      <c r="AF16" s="25">
        <f t="shared" si="4"/>
        <v>2.7673821567691312E-3</v>
      </c>
      <c r="AG16" s="25">
        <f t="shared" si="21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22"/>
        <v>0.55053704213715959</v>
      </c>
      <c r="AP16" s="40">
        <f t="shared" si="23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>LN(N16/C16)</f>
        <v>2.7673821567691312E-3</v>
      </c>
      <c r="AT16" s="28">
        <f>+(G16-I16)/(H16-I16)</f>
        <v>0.86835582484164819</v>
      </c>
      <c r="AU16" s="28">
        <f>+(N16-P16)/(O16-P16)</f>
        <v>0.3870172555464263</v>
      </c>
      <c r="AV16" s="40">
        <f>+(N16-V16)/(U16-V16)</f>
        <v>0.76535389699807232</v>
      </c>
      <c r="AW16" s="25">
        <f>LN(N16/C16)</f>
        <v>2.7673821567691312E-3</v>
      </c>
      <c r="AX16" s="28">
        <f>(N16-L16)/(U16-V16)</f>
        <v>-0.11870008262187845</v>
      </c>
      <c r="AY16" s="25">
        <f>LN(G16/I16)</f>
        <v>1.1219061428695042E-2</v>
      </c>
      <c r="AZ16" s="25">
        <f>LN(N16/P16)</f>
        <v>1.6701568900512214E-3</v>
      </c>
      <c r="BA16" s="25">
        <f t="shared" si="24"/>
        <v>0.49841125737631164</v>
      </c>
      <c r="BB16" s="25">
        <f>AR15</f>
        <v>2.9429483718012724E-3</v>
      </c>
      <c r="BC16" s="25">
        <f t="shared" si="25"/>
        <v>1.0923885023582229E-3</v>
      </c>
      <c r="BD16" s="39">
        <f>IF(AR15&lt;0,1,0)</f>
        <v>0</v>
      </c>
      <c r="BF16" t="str">
        <f>IF(B16=2,IF(AV15&lt;0.226,IF(AND(ABS(AA16)&lt;0.03,AO16&lt;0.8),IF(AND(AT16&lt;0.5 &amp; Q15&lt;14),2,1),0),IF(AV15&lt;0.8,IF(AND(AT16&gt;0.2,AK16&gt;-0.03,AA16&gt;-0.01),1,0),0)),"")</f>
        <v/>
      </c>
      <c r="BG16" t="str">
        <f>IF(B16=3,IF(AV15&lt;0.85,IF(AND(K16&gt;942,AT16&gt;0.9),0.25,1)*IF(AR15&lt;-0.004,1,0.5),0),"")</f>
        <v/>
      </c>
      <c r="BH16" t="str">
        <f>IF(B16=4,IF(AV15&lt;0.6,IF(AQ16&gt;=0,IF(K16&lt;1018,2,1),0),IF(AV15&gt;0.85,IF(AQ16&lt;=0,-0.5,0),0)),"")</f>
        <v/>
      </c>
      <c r="BI16" t="str">
        <f>IF(B16=5,IF(AV15&lt;0.4,IF(AQ16&gt; -0.004,1,0),IF(AV15&lt;0.95,IF(AND(AO16&lt;0.85,AT16&lt;0.95,AQ16&gt;0,K16&lt;1115),0.5,0),0)),"")</f>
        <v/>
      </c>
      <c r="BJ16" s="25" t="str">
        <f>IF(MAX(BE16:BI16)=0,"",MAX(BE16:BI16)*AR16)</f>
        <v/>
      </c>
    </row>
    <row r="17" spans="1:62">
      <c r="A17" s="1">
        <v>42521</v>
      </c>
      <c r="B17" s="41">
        <f t="shared" si="14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15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16"/>
        <v>4.960106572460479E-5</v>
      </c>
      <c r="AB17" s="25">
        <f t="shared" si="17"/>
        <v>0</v>
      </c>
      <c r="AC17" s="25">
        <f t="shared" si="18"/>
        <v>3.2770508414767439E-2</v>
      </c>
      <c r="AD17" s="25">
        <f t="shared" si="19"/>
        <v>3.2770508414767439E-2</v>
      </c>
      <c r="AE17" s="25">
        <f t="shared" si="20"/>
        <v>0</v>
      </c>
      <c r="AF17" s="25">
        <f t="shared" si="4"/>
        <v>3.2770508414767439E-2</v>
      </c>
      <c r="AG17" s="25">
        <f t="shared" si="21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22"/>
        <v>0</v>
      </c>
      <c r="AP17" s="40">
        <f t="shared" si="23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>LN(N17/C17)</f>
        <v>3.2770508414767439E-2</v>
      </c>
      <c r="AT17" s="28">
        <f>+(G17-I17)/(H17-I17)</f>
        <v>1</v>
      </c>
      <c r="AU17" s="28">
        <f>+(N17-P17)/(O17-P17)</f>
        <v>1</v>
      </c>
      <c r="AV17" s="40">
        <f>+(N17-V17)/(U17-V17)</f>
        <v>1</v>
      </c>
      <c r="AW17" s="25">
        <f>LN(N17/C17)</f>
        <v>3.2770508414767439E-2</v>
      </c>
      <c r="AX17" s="28">
        <f>(N17-L17)/(U17-V17)</f>
        <v>0.23439327874082763</v>
      </c>
      <c r="AY17" s="25">
        <f>LN(G17/I17)</f>
        <v>2.3999443690420071E-2</v>
      </c>
      <c r="AZ17" s="25">
        <f>LN(N17/P17)</f>
        <v>7.5853887934510238E-3</v>
      </c>
      <c r="BA17" s="25">
        <f t="shared" si="24"/>
        <v>0.76535389699807232</v>
      </c>
      <c r="BB17" s="25">
        <f>AR16</f>
        <v>-1.5258773655958534E-3</v>
      </c>
      <c r="BC17" s="25">
        <f t="shared" si="25"/>
        <v>2.7673821567691312E-3</v>
      </c>
      <c r="BD17" s="39">
        <f>IF(AR16&lt;0,1,0)</f>
        <v>1</v>
      </c>
      <c r="BF17">
        <f>IF(B17=2,IF(AV16&lt;0.226,IF(AND(ABS(AA17)&lt;0.03,AO17&lt;0.8),IF(AND(AT17&lt;0.5 &amp; Q16&lt;14),2,1),0),IF(AV16&lt;0.8,IF(AND(AT17&gt;0.2,AK17&gt;-0.03,AA17&gt;-0.01),1,0),0)),"")</f>
        <v>1</v>
      </c>
      <c r="BG17" t="str">
        <f>IF(B17=3,IF(AV16&lt;0.85,IF(AND(K17&gt;942,AT17&gt;0.9),0.25,1)*IF(AR16&lt;-0.004,1,0.5),0),"")</f>
        <v/>
      </c>
      <c r="BH17" t="str">
        <f>IF(B17=4,IF(AV16&lt;0.6,IF(AQ17&gt;=0,IF(K17&lt;1018,2,1),0),IF(AV16&gt;0.85,IF(AQ17&lt;=0,-0.5,0),0)),"")</f>
        <v/>
      </c>
      <c r="BI17" t="str">
        <f>IF(B17=5,IF(AV16&lt;0.4,IF(AQ17&gt; -0.004,1,0),IF(AV16&lt;0.95,IF(AND(AO17&lt;0.85,AT17&lt;0.95,AQ17&gt;0,K17&lt;1115),0.5,0),0)),"")</f>
        <v/>
      </c>
      <c r="BJ17" s="25">
        <f>IF(MAX(BE17:BI17)=0,"",MAX(BE17:BI17)*AR17)</f>
        <v>7.5853887934510238E-3</v>
      </c>
    </row>
    <row r="18" spans="1:62">
      <c r="A18" s="1">
        <v>42522</v>
      </c>
      <c r="B18" s="41">
        <f t="shared" si="14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15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16"/>
        <v>1.8170068462023672E-4</v>
      </c>
      <c r="AB18" s="25">
        <f t="shared" si="17"/>
        <v>-5.3298406557112533E-3</v>
      </c>
      <c r="AC18" s="25">
        <f t="shared" si="18"/>
        <v>1.3738577676744635E-3</v>
      </c>
      <c r="AD18" s="25">
        <f t="shared" si="19"/>
        <v>4.08126829070426E-3</v>
      </c>
      <c r="AE18" s="25">
        <f t="shared" si="20"/>
        <v>-2.6224301326815149E-3</v>
      </c>
      <c r="AF18" s="25">
        <f t="shared" si="4"/>
        <v>-1.2485723650071002E-3</v>
      </c>
      <c r="AG18" s="25">
        <f t="shared" si="21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22"/>
        <v>0.39039345937659614</v>
      </c>
      <c r="AP18" s="40">
        <f t="shared" si="23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>LN(N18/C18)</f>
        <v>-1.2485723650071002E-3</v>
      </c>
      <c r="AT18" s="28">
        <f>+(G18-I18)/(H18-I18)</f>
        <v>0.47368421052632192</v>
      </c>
      <c r="AU18" s="28">
        <f>+(N18-P18)/(O18-P18)</f>
        <v>0.16094584286804781</v>
      </c>
      <c r="AV18" s="40">
        <f>+(N18-V18)/(U18-V18)</f>
        <v>0.20439448134900662</v>
      </c>
      <c r="AW18" s="25">
        <f>LN(N18/C18)</f>
        <v>-1.2485723650071002E-3</v>
      </c>
      <c r="AX18" s="28">
        <f>(N18-L18)/(U18-V18)</f>
        <v>-0.31272355646397454</v>
      </c>
      <c r="AY18" s="25">
        <f>LN(G18/I18)</f>
        <v>3.1810386294887152E-3</v>
      </c>
      <c r="AZ18" s="25">
        <f>LN(N18/P18)</f>
        <v>7.2447474460169119E-4</v>
      </c>
      <c r="BA18" s="25">
        <f t="shared" si="24"/>
        <v>1</v>
      </c>
      <c r="BB18" s="25">
        <f>AR17</f>
        <v>7.5853887934510238E-3</v>
      </c>
      <c r="BC18" s="25">
        <f t="shared" si="25"/>
        <v>3.2770508414767439E-2</v>
      </c>
      <c r="BD18" s="39">
        <f>IF(AR17&lt;0,1,0)</f>
        <v>0</v>
      </c>
      <c r="BF18" t="str">
        <f>IF(B18=2,IF(AV17&lt;0.226,IF(AND(ABS(AA18)&lt;0.03,AO18&lt;0.8),IF(AND(AT18&lt;0.5 &amp; Q17&lt;14),2,1),0),IF(AV17&lt;0.8,IF(AND(AT18&gt;0.2,AK18&gt;-0.03,AA18&gt;-0.01),1,0),0)),"")</f>
        <v/>
      </c>
      <c r="BG18">
        <f>IF(B18=3,IF(AV17&lt;0.85,IF(AND(K18&gt;942,AT18&gt;0.9),0.25,1)*IF(AR17&lt;-0.004,1,0.5),0),"")</f>
        <v>0</v>
      </c>
      <c r="BH18" t="str">
        <f>IF(B18=4,IF(AV17&lt;0.6,IF(AQ18&gt;=0,IF(K18&lt;1018,2,1),0),IF(AV17&gt;0.85,IF(AQ18&lt;=0,-0.5,0),0)),"")</f>
        <v/>
      </c>
      <c r="BI18" t="str">
        <f>IF(B18=5,IF(AV17&lt;0.4,IF(AQ18&gt; -0.004,1,0),IF(AV17&lt;0.95,IF(AND(AO18&lt;0.85,AT18&lt;0.95,AQ18&gt;0,K18&lt;1115),0.5,0),0)),"")</f>
        <v/>
      </c>
      <c r="BJ18" s="25" t="str">
        <f>IF(MAX(BE18:BI18)=0,"",MAX(BE18:BI18)*AR18)</f>
        <v/>
      </c>
    </row>
    <row r="19" spans="1:62">
      <c r="A19" s="1">
        <v>42523</v>
      </c>
      <c r="B19" s="41">
        <f t="shared" si="14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15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16"/>
        <v>-7.8630258157453658E-4</v>
      </c>
      <c r="AB19" s="25">
        <f t="shared" si="17"/>
        <v>-1.5040421160141633E-4</v>
      </c>
      <c r="AC19" s="25">
        <f t="shared" si="18"/>
        <v>6.0898228563654551E-3</v>
      </c>
      <c r="AD19" s="25">
        <f t="shared" si="19"/>
        <v>4.9512769712318746E-3</v>
      </c>
      <c r="AE19" s="25">
        <f t="shared" si="20"/>
        <v>-1.2889500967348234E-3</v>
      </c>
      <c r="AF19" s="25">
        <f t="shared" si="4"/>
        <v>4.8008727596305784E-3</v>
      </c>
      <c r="AG19" s="25">
        <f t="shared" si="21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22"/>
        <v>0.27108433734937831</v>
      </c>
      <c r="AP19" s="40">
        <f t="shared" si="23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>LN(N19/C19)</f>
        <v>4.8008727596305784E-3</v>
      </c>
      <c r="AT19" s="28">
        <f>+(G19-I19)/(H19-I19)</f>
        <v>0</v>
      </c>
      <c r="AU19" s="28">
        <f>+(N19-P19)/(O19-P19)</f>
        <v>0.97582417582417313</v>
      </c>
      <c r="AV19" s="40">
        <f>+(N19-V19)/(U19-V19)</f>
        <v>0.97582417582417313</v>
      </c>
      <c r="AW19" s="25">
        <f>LN(N19/C19)</f>
        <v>4.8008727596305784E-3</v>
      </c>
      <c r="AX19" s="28">
        <f>(N19-L19)/(U19-V19)</f>
        <v>0.97582417582417313</v>
      </c>
      <c r="AY19" s="25">
        <f>LN(G19/I19)</f>
        <v>0</v>
      </c>
      <c r="AZ19" s="25">
        <f>LN(N19/P19)</f>
        <v>6.0898228563654551E-3</v>
      </c>
      <c r="BA19" s="25">
        <f t="shared" si="24"/>
        <v>0.20439448134900662</v>
      </c>
      <c r="BB19" s="25">
        <f>AR18</f>
        <v>-2.0983560297129439E-3</v>
      </c>
      <c r="BC19" s="25">
        <f t="shared" si="25"/>
        <v>-1.2485723650071002E-3</v>
      </c>
      <c r="BD19" s="39">
        <f>IF(AR18&lt;0,1,0)</f>
        <v>1</v>
      </c>
      <c r="BF19" t="str">
        <f>IF(B19=2,IF(AV18&lt;0.226,IF(AND(ABS(AA19)&lt;0.03,AO19&lt;0.8),IF(AND(AT19&lt;0.5 &amp; Q18&lt;14),2,1),0),IF(AV18&lt;0.8,IF(AND(AT19&gt;0.2,AK19&gt;-0.03,AA19&gt;-0.01),1,0),0)),"")</f>
        <v/>
      </c>
      <c r="BG19" t="str">
        <f>IF(B19=3,IF(AV18&lt;0.85,IF(AND(K19&gt;942,AT19&gt;0.9),0.25,1)*IF(AR18&lt;-0.004,1,0.5),0),"")</f>
        <v/>
      </c>
      <c r="BH19">
        <f>IF(B19=4,IF(AV18&lt;0.6,IF(AQ19&gt;=0,IF(K19&lt;1018,2,1),0),IF(AV18&gt;0.85,IF(AQ19&lt;=0,-0.5,0),0)),"")</f>
        <v>1</v>
      </c>
      <c r="BI19" t="str">
        <f>IF(B19=5,IF(AV18&lt;0.4,IF(AQ19&gt; -0.004,1,0),IF(AV18&lt;0.95,IF(AND(AO19&lt;0.85,AT19&lt;0.95,AQ19&gt;0,K19&lt;1115),0.5,0),0)),"")</f>
        <v/>
      </c>
      <c r="BJ19" s="25">
        <f>IF(MAX(BE19:BI19)=0,"",MAX(BE19:BI19)*AR19)</f>
        <v>6.0898228563654551E-3</v>
      </c>
    </row>
    <row r="20" spans="1:62">
      <c r="A20" s="1">
        <v>42524</v>
      </c>
      <c r="B20" s="41">
        <f t="shared" si="14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15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16"/>
        <v>1.6600292096956605E-3</v>
      </c>
      <c r="AB20" s="25">
        <f t="shared" si="17"/>
        <v>-2.3248710379879509E-3</v>
      </c>
      <c r="AC20" s="25">
        <f t="shared" si="18"/>
        <v>8.0255031559963823E-3</v>
      </c>
      <c r="AD20" s="25">
        <f t="shared" si="19"/>
        <v>5.2522326944488967E-3</v>
      </c>
      <c r="AE20" s="25">
        <f t="shared" si="20"/>
        <v>-5.0981414995354682E-3</v>
      </c>
      <c r="AF20" s="25">
        <f t="shared" si="4"/>
        <v>2.9273616564610056E-3</v>
      </c>
      <c r="AG20" s="25">
        <f t="shared" si="21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22"/>
        <v>0.96315449256627561</v>
      </c>
      <c r="AP20" s="40">
        <f t="shared" si="23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>LN(N20/C20)</f>
        <v>2.9273616564610056E-3</v>
      </c>
      <c r="AT20" s="28">
        <f>+(G20-I20)/(H20-I20)</f>
        <v>0.60374919198450328</v>
      </c>
      <c r="AU20" s="28">
        <f>+(N20-P20)/(O20-P20)</f>
        <v>0.6818604651162723</v>
      </c>
      <c r="AV20" s="40">
        <f>+(N20-V20)/(U20-V20)</f>
        <v>0.77448071216616676</v>
      </c>
      <c r="AW20" s="25">
        <f>LN(N20/C20)</f>
        <v>2.9273616564610056E-3</v>
      </c>
      <c r="AX20" s="28">
        <f>(N20-L20)/(U20-V20)</f>
        <v>0.42235410484668567</v>
      </c>
      <c r="AY20" s="25">
        <f>LN(G20/I20)</f>
        <v>3.1987862308764268E-3</v>
      </c>
      <c r="AZ20" s="25">
        <f>LN(N20/P20)</f>
        <v>5.001119127817439E-3</v>
      </c>
      <c r="BA20" s="25">
        <f t="shared" si="24"/>
        <v>0.97582417582417313</v>
      </c>
      <c r="BB20" s="25">
        <f>AR19</f>
        <v>6.0898228563654551E-3</v>
      </c>
      <c r="BC20" s="25">
        <f t="shared" si="25"/>
        <v>4.8008727596305784E-3</v>
      </c>
      <c r="BD20" s="39">
        <f>IF(AR19&lt;0,1,0)</f>
        <v>0</v>
      </c>
      <c r="BF20" t="str">
        <f>IF(B20=2,IF(AV19&lt;0.226,IF(AND(ABS(AA20)&lt;0.03,AO20&lt;0.8),IF(AND(AT20&lt;0.5 &amp; Q19&lt;14),2,1),0),IF(AV19&lt;0.8,IF(AND(AT20&gt;0.2,AK20&gt;-0.03,AA20&gt;-0.01),1,0),0)),"")</f>
        <v/>
      </c>
      <c r="BG20" t="str">
        <f>IF(B20=3,IF(AV19&lt;0.85,IF(AND(K20&gt;942,AT20&gt;0.9),0.25,1)*IF(AR19&lt;-0.004,1,0.5),0),"")</f>
        <v/>
      </c>
      <c r="BH20" t="str">
        <f>IF(B20=4,IF(AV19&lt;0.6,IF(AQ20&gt;=0,IF(K20&lt;1018,2,1),0),IF(AV19&gt;0.85,IF(AQ20&lt;=0,-0.5,0),0)),"")</f>
        <v/>
      </c>
      <c r="BI20">
        <f>IF(B20=5,IF(AV19&lt;0.4,IF(AQ20&gt; -0.004,1,0),IF(AV19&lt;0.95,IF(AND(AO20&lt;0.85,AT20&lt;0.95,AQ20&gt;0,K20&lt;1115),0.5,0),0)),"")</f>
        <v>0</v>
      </c>
      <c r="BJ20" s="25" t="str">
        <f>IF(MAX(BE20:BI20)=0,"",MAX(BE20:BI20)*AR20)</f>
        <v/>
      </c>
    </row>
    <row r="21" spans="1:62">
      <c r="A21" s="1">
        <v>42527</v>
      </c>
      <c r="B21" s="41">
        <f t="shared" si="14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15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16"/>
        <v>7.857584248274484E-4</v>
      </c>
      <c r="AB21" s="25">
        <f t="shared" si="17"/>
        <v>-4.0271889313689413E-3</v>
      </c>
      <c r="AC21" s="25">
        <f t="shared" si="18"/>
        <v>4.0366287877328429E-3</v>
      </c>
      <c r="AD21" s="25">
        <f t="shared" si="19"/>
        <v>1.6816918721937009E-3</v>
      </c>
      <c r="AE21" s="25">
        <f t="shared" si="20"/>
        <v>-6.3821258469082039E-3</v>
      </c>
      <c r="AF21" s="25">
        <f t="shared" si="4"/>
        <v>-2.3454970591752491E-3</v>
      </c>
      <c r="AG21" s="25">
        <f t="shared" si="21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22"/>
        <v>0.64541547277935096</v>
      </c>
      <c r="AP21" s="40">
        <f t="shared" si="23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>LN(N21/C21)</f>
        <v>-2.3454970591752491E-3</v>
      </c>
      <c r="AT21" s="28">
        <f>+(G21-I21)/(H21-I21)</f>
        <v>0.38753581661889974</v>
      </c>
      <c r="AU21" s="28">
        <f>+(N21-P21)/(O21-P21)</f>
        <v>0.97044334975368374</v>
      </c>
      <c r="AV21" s="40">
        <f>+(N21-V21)/(U21-V21)</f>
        <v>0.49957734573118268</v>
      </c>
      <c r="AW21" s="25">
        <f>LN(N21/C21)</f>
        <v>-2.3454970591752491E-3</v>
      </c>
      <c r="AX21" s="28">
        <f>(N21-L21)/(U21-V21)</f>
        <v>-0.15553677092139956</v>
      </c>
      <c r="AY21" s="25">
        <f>LN(G21/I21)</f>
        <v>1.8434692418784345E-3</v>
      </c>
      <c r="AZ21" s="25">
        <f>LN(N21/P21)</f>
        <v>4.0366287877328429E-3</v>
      </c>
      <c r="BA21" s="25">
        <f t="shared" si="24"/>
        <v>0.77448071216616676</v>
      </c>
      <c r="BB21" s="25">
        <f>AR20</f>
        <v>4.3686285812691893E-3</v>
      </c>
      <c r="BC21" s="25">
        <f t="shared" si="25"/>
        <v>2.9273616564610056E-3</v>
      </c>
      <c r="BD21" s="39">
        <f>IF(AR20&lt;0,1,0)</f>
        <v>0</v>
      </c>
      <c r="BF21" t="str">
        <f>IF(B21=2,IF(AV20&lt;0.226,IF(AND(ABS(AA21)&lt;0.03,AO21&lt;0.8),IF(AND(AT21&lt;0.5 &amp; Q20&lt;14),2,1),0),IF(AV20&lt;0.8,IF(AND(AT21&gt;0.2,AK21&gt;-0.03,AA21&gt;-0.01),1,0),0)),"")</f>
        <v/>
      </c>
      <c r="BG21" t="str">
        <f>IF(B21=3,IF(AV20&lt;0.85,IF(AND(K21&gt;942,AT21&gt;0.9),0.25,1)*IF(AR20&lt;-0.004,1,0.5),0),"")</f>
        <v/>
      </c>
      <c r="BH21" t="str">
        <f>IF(B21=4,IF(AV20&lt;0.6,IF(AQ21&gt;=0,IF(K21&lt;1018,2,1),0),IF(AV20&gt;0.85,IF(AQ21&lt;=0,-0.5,0),0)),"")</f>
        <v/>
      </c>
      <c r="BI21" t="str">
        <f>IF(B21=5,IF(AV20&lt;0.4,IF(AQ21&gt; -0.004,1,0),IF(AV20&lt;0.95,IF(AND(AO21&lt;0.85,AT21&lt;0.95,AQ21&gt;0,K21&lt;1115),0.5,0),0)),"")</f>
        <v/>
      </c>
      <c r="BJ21" s="25" t="str">
        <f>IF(MAX(BE21:BI21)=0,"",MAX(BE21:BI21)*AR21)</f>
        <v/>
      </c>
    </row>
    <row r="22" spans="1:62">
      <c r="A22" s="1">
        <v>42528</v>
      </c>
      <c r="B22" s="41">
        <f t="shared" si="14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15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16"/>
        <v>7.4271174956697268E-4</v>
      </c>
      <c r="AB22" s="25">
        <f t="shared" si="17"/>
        <v>-1.2500406102701812E-3</v>
      </c>
      <c r="AC22" s="25">
        <f t="shared" si="18"/>
        <v>3.3422411133942061E-3</v>
      </c>
      <c r="AD22" s="25">
        <f t="shared" si="19"/>
        <v>4.9710420804326648E-4</v>
      </c>
      <c r="AE22" s="25">
        <f t="shared" si="20"/>
        <v>-4.0951775156211519E-3</v>
      </c>
      <c r="AF22" s="25">
        <f t="shared" si="4"/>
        <v>-7.5293640222700957E-4</v>
      </c>
      <c r="AG22" s="25">
        <f t="shared" si="21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22"/>
        <v>0.89153046062409902</v>
      </c>
      <c r="AP22" s="40">
        <f t="shared" si="23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>LN(N22/C22)</f>
        <v>-7.5293640222700957E-4</v>
      </c>
      <c r="AT22" s="28">
        <f>+(G22-I22)/(H22-I22)</f>
        <v>0.40936106983654791</v>
      </c>
      <c r="AU22" s="28">
        <f>+(N22-P22)/(O22-P22)</f>
        <v>0.57431629013082097</v>
      </c>
      <c r="AV22" s="40">
        <f>+(N22-V22)/(U22-V22)</f>
        <v>0.72734026745915814</v>
      </c>
      <c r="AW22" s="25">
        <f>LN(N22/C22)</f>
        <v>-7.5293640222700957E-4</v>
      </c>
      <c r="AX22" s="28">
        <f>(N22-L22)/(U22-V22)</f>
        <v>0.19613670133732611</v>
      </c>
      <c r="AY22" s="25">
        <f>LN(G22/I22)</f>
        <v>1.8824515686056283E-3</v>
      </c>
      <c r="AZ22" s="25">
        <f>LN(N22/P22)</f>
        <v>1.647533933062787E-3</v>
      </c>
      <c r="BA22" s="25">
        <f t="shared" si="24"/>
        <v>0.49957734573118268</v>
      </c>
      <c r="BB22" s="25">
        <f>AR21</f>
        <v>-1.253431773742503E-3</v>
      </c>
      <c r="BC22" s="25">
        <f t="shared" si="25"/>
        <v>-2.3454970591752491E-3</v>
      </c>
      <c r="BD22" s="39">
        <f>IF(AR21&lt;0,1,0)</f>
        <v>1</v>
      </c>
      <c r="BF22">
        <f>IF(B22=2,IF(AV21&lt;0.226,IF(AND(ABS(AA22)&lt;0.03,AO22&lt;0.8),IF(AND(AT22&lt;0.5 &amp; Q21&lt;14),2,1),0),IF(AV21&lt;0.8,IF(AND(AT22&gt;0.2,AK22&gt;-0.03,AA22&gt;-0.01),1,0),0)),"")</f>
        <v>1</v>
      </c>
      <c r="BG22" t="str">
        <f>IF(B22=3,IF(AV21&lt;0.85,IF(AND(K22&gt;942,AT22&gt;0.9),0.25,1)*IF(AR21&lt;-0.004,1,0.5),0),"")</f>
        <v/>
      </c>
      <c r="BH22" t="str">
        <f>IF(B22=4,IF(AV21&lt;0.6,IF(AQ22&gt;=0,IF(K22&lt;1018,2,1),0),IF(AV21&gt;0.85,IF(AQ22&lt;=0,-0.5,0),0)),"")</f>
        <v/>
      </c>
      <c r="BI22" t="str">
        <f>IF(B22=5,IF(AV21&lt;0.4,IF(AQ22&gt; -0.004,1,0),IF(AV21&lt;0.95,IF(AND(AO22&lt;0.85,AT22&lt;0.95,AQ22&gt;0,K22&lt;1115),0.5,0),0)),"")</f>
        <v/>
      </c>
      <c r="BJ22" s="25">
        <f>IF(MAX(BE22:BI22)=0,"",MAX(BE22:BI22)*AR22)</f>
        <v>9.0017907365824072E-4</v>
      </c>
    </row>
    <row r="23" spans="1:62">
      <c r="A23" s="1">
        <v>42529</v>
      </c>
      <c r="B23" s="41">
        <f t="shared" si="14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15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16"/>
        <v>-5.7615765812394932E-4</v>
      </c>
      <c r="AB23" s="25">
        <f t="shared" si="17"/>
        <v>-3.4819534781138175E-3</v>
      </c>
      <c r="AC23" s="25">
        <f t="shared" si="18"/>
        <v>6.2404783654968028E-3</v>
      </c>
      <c r="AD23" s="25">
        <f t="shared" si="19"/>
        <v>1.7002431797271242E-3</v>
      </c>
      <c r="AE23" s="25">
        <f t="shared" si="20"/>
        <v>-8.022188663883335E-3</v>
      </c>
      <c r="AF23" s="25">
        <f t="shared" si="4"/>
        <v>-1.7817102983865454E-3</v>
      </c>
      <c r="AG23" s="25">
        <f t="shared" si="21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22"/>
        <v>1</v>
      </c>
      <c r="AP23" s="40">
        <f t="shared" si="23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>LN(N23/C23)</f>
        <v>-1.7817102983865454E-3</v>
      </c>
      <c r="AT23" s="28">
        <f>+(G23-I23)/(H23-I23)</f>
        <v>0.60849645980841294</v>
      </c>
      <c r="AU23" s="28">
        <f>+(N23-P23)/(O23-P23)</f>
        <v>0.35705289672544294</v>
      </c>
      <c r="AV23" s="40">
        <f>+(N23-V23)/(U23-V23)</f>
        <v>0.64074595355383501</v>
      </c>
      <c r="AW23" s="25">
        <f>LN(N23/C23)</f>
        <v>-1.7817102983865454E-3</v>
      </c>
      <c r="AX23" s="28">
        <f>(N23-L23)/(U23-V23)</f>
        <v>0.10626319493314476</v>
      </c>
      <c r="AY23" s="25">
        <f>LN(G23/I23)</f>
        <v>5.0108570296124606E-3</v>
      </c>
      <c r="AZ23" s="25">
        <f>LN(N23/P23)</f>
        <v>1.9389095864182993E-3</v>
      </c>
      <c r="BA23" s="25">
        <f t="shared" si="24"/>
        <v>0.72734026745915814</v>
      </c>
      <c r="BB23" s="25">
        <f>AR22</f>
        <v>9.0017907365824072E-4</v>
      </c>
      <c r="BC23" s="25">
        <f t="shared" si="25"/>
        <v>-7.5293640222700957E-4</v>
      </c>
      <c r="BD23" s="39">
        <f>IF(AR22&lt;0,1,0)</f>
        <v>0</v>
      </c>
      <c r="BF23" t="str">
        <f>IF(B23=2,IF(AV22&lt;0.226,IF(AND(ABS(AA23)&lt;0.03,AO23&lt;0.8),IF(AND(AT23&lt;0.5 &amp; Q22&lt;14),2,1),0),IF(AV22&lt;0.8,IF(AND(AT23&gt;0.2,AK23&gt;-0.03,AA23&gt;-0.01),1,0),0)),"")</f>
        <v/>
      </c>
      <c r="BG23">
        <f>IF(B23=3,IF(AV22&lt;0.85,IF(AND(K23&gt;942,AT23&gt;0.9),0.25,1)*IF(AR22&lt;-0.004,1,0.5),0),"")</f>
        <v>0.5</v>
      </c>
      <c r="BH23" t="str">
        <f>IF(B23=4,IF(AV22&lt;0.6,IF(AQ23&gt;=0,IF(K23&lt;1018,2,1),0),IF(AV22&gt;0.85,IF(AQ23&lt;=0,-0.5,0),0)),"")</f>
        <v/>
      </c>
      <c r="BI23" t="str">
        <f>IF(B23=5,IF(AV22&lt;0.4,IF(AQ23&gt; -0.004,1,0),IF(AV22&lt;0.95,IF(AND(AO23&lt;0.85,AT23&lt;0.95,AQ23&gt;0,K23&lt;1115),0.5,0),0)),"")</f>
        <v/>
      </c>
      <c r="BJ23" s="25">
        <f>IF(MAX(BE23:BI23)=0,"",MAX(BE23:BI23)*AR23)</f>
        <v>5.1612466770813528E-4</v>
      </c>
    </row>
    <row r="24" spans="1:62">
      <c r="A24" s="1">
        <v>42534</v>
      </c>
      <c r="B24" s="41">
        <f t="shared" si="14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15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16"/>
        <v>-1.0263755387416876E-2</v>
      </c>
      <c r="AB24" s="25">
        <f t="shared" si="17"/>
        <v>-2.7190697850553922E-2</v>
      </c>
      <c r="AC24" s="25">
        <f t="shared" si="18"/>
        <v>1.9768496846690042E-4</v>
      </c>
      <c r="AD24" s="25">
        <f t="shared" si="19"/>
        <v>4.7827128766435821E-3</v>
      </c>
      <c r="AE24" s="25">
        <f t="shared" si="20"/>
        <v>-2.2605669942377383E-2</v>
      </c>
      <c r="AF24" s="25">
        <f t="shared" si="4"/>
        <v>-2.2407984973910413E-2</v>
      </c>
      <c r="AG24" s="25">
        <f t="shared" si="21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22"/>
        <v>0.43027071369975106</v>
      </c>
      <c r="AP24" s="40">
        <f t="shared" si="23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>LN(N24/C24)</f>
        <v>-2.2407984973910413E-2</v>
      </c>
      <c r="AT24" s="28">
        <f>+(G24-I24)/(H24-I24)</f>
        <v>0.71575061525841122</v>
      </c>
      <c r="AU24" s="28">
        <f>+(N24-P24)/(O24-P24)</f>
        <v>7.9760717846453326E-3</v>
      </c>
      <c r="AV24" s="40">
        <f>+(N24-V24)/(U24-V24)</f>
        <v>7.1201525746973681E-3</v>
      </c>
      <c r="AW24" s="25">
        <f>LN(N24/C24)</f>
        <v>-2.2407984973910413E-2</v>
      </c>
      <c r="AX24" s="28">
        <f>(N24-L24)/(U24-V24)</f>
        <v>-0.88556897647806687</v>
      </c>
      <c r="AY24" s="25">
        <f>LN(G24/I24)</f>
        <v>6.0266008227169657E-3</v>
      </c>
      <c r="AZ24" s="25">
        <f>LN(N24/P24)</f>
        <v>1.9768496846690042E-4</v>
      </c>
      <c r="BA24" s="25">
        <f t="shared" si="24"/>
        <v>0.64074595355383501</v>
      </c>
      <c r="BB24" s="25">
        <f>AR23</f>
        <v>1.0322493354162706E-3</v>
      </c>
      <c r="BC24" s="25">
        <f t="shared" si="25"/>
        <v>-1.7817102983865454E-3</v>
      </c>
      <c r="BD24" s="39">
        <f>IF(AR23&lt;0,1,0)</f>
        <v>0</v>
      </c>
      <c r="BF24" t="str">
        <f>IF(B24=2,IF(AV23&lt;0.226,IF(AND(ABS(AA24)&lt;0.03,AO24&lt;0.8),IF(AND(AT24&lt;0.5 &amp; Q23&lt;14),2,1),0),IF(AV23&lt;0.8,IF(AND(AT24&gt;0.2,AK24&gt;-0.03,AA24&gt;-0.01),1,0),0)),"")</f>
        <v/>
      </c>
      <c r="BG24" t="str">
        <f>IF(B24=3,IF(AV23&lt;0.85,IF(AND(K24&gt;942,AT24&gt;0.9),0.25,1)*IF(AR23&lt;-0.004,1,0.5),0),"")</f>
        <v/>
      </c>
      <c r="BH24" t="str">
        <f>IF(B24=4,IF(AV23&lt;0.6,IF(AQ24&gt;=0,IF(K24&lt;1018,2,1),0),IF(AV23&gt;0.85,IF(AQ24&lt;=0,-0.5,0),0)),"")</f>
        <v/>
      </c>
      <c r="BI24" t="str">
        <f>IF(B24=5,IF(AV23&lt;0.4,IF(AQ24&gt; -0.004,1,0),IF(AV23&lt;0.95,IF(AND(AO24&lt;0.85,AT24&lt;0.95,AQ24&gt;0,K24&lt;1115),0.5,0),0)),"")</f>
        <v/>
      </c>
      <c r="BJ24" s="25" t="str">
        <f>IF(MAX(BE24:BI24)=0,"",MAX(BE24:BI24)*AR24)</f>
        <v/>
      </c>
    </row>
    <row r="25" spans="1:62">
      <c r="A25" s="1">
        <v>42535</v>
      </c>
      <c r="B25" s="41">
        <f t="shared" si="14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26">IF(AVERAGE(N24)&lt;S24,"熊",IF(AVERAGE(N24)&gt;S24,"牛",""))</f>
        <v>牛</v>
      </c>
      <c r="U25">
        <v>2843.35</v>
      </c>
      <c r="V25">
        <v>2823.05</v>
      </c>
      <c r="W25" s="40">
        <f t="shared" si="15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16"/>
        <v>-3.1251682586337149E-3</v>
      </c>
      <c r="AB25" s="25">
        <f t="shared" si="17"/>
        <v>-4.0805271481535963E-4</v>
      </c>
      <c r="AC25" s="25">
        <f t="shared" si="18"/>
        <v>6.7570209994245551E-3</v>
      </c>
      <c r="AD25" s="25">
        <f t="shared" si="19"/>
        <v>6.747173409253255E-3</v>
      </c>
      <c r="AE25" s="25">
        <f t="shared" si="20"/>
        <v>-4.1790030498675115E-4</v>
      </c>
      <c r="AF25" s="25">
        <f t="shared" si="4"/>
        <v>6.3391206944378225E-3</v>
      </c>
      <c r="AG25" s="25">
        <f t="shared" si="21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22"/>
        <v>5.8128078817726705E-2</v>
      </c>
      <c r="AP25" s="40">
        <f t="shared" si="23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>LN(N25/C25)</f>
        <v>6.3391206944378225E-3</v>
      </c>
      <c r="AT25" s="28">
        <f>+(G25-I25)/(H25-I25)</f>
        <v>0.14532019704432797</v>
      </c>
      <c r="AU25" s="28">
        <f>+(N25-P25)/(O25-P25)</f>
        <v>1</v>
      </c>
      <c r="AV25" s="40">
        <f>+(N25-V25)/(U25-V25)</f>
        <v>0.94285714285714928</v>
      </c>
      <c r="AW25" s="25">
        <f>LN(N25/C25)</f>
        <v>6.3391206944378225E-3</v>
      </c>
      <c r="AX25" s="28">
        <f>(N25-L25)/(U25-V25)</f>
        <v>0.76847290640394672</v>
      </c>
      <c r="AY25" s="25">
        <f>LN(G25/I25)</f>
        <v>1.0444234935643652E-3</v>
      </c>
      <c r="AZ25" s="25">
        <f>LN(N25/P25)</f>
        <v>6.5905482554099891E-3</v>
      </c>
      <c r="BA25" s="25">
        <f t="shared" si="24"/>
        <v>7.1201525746973681E-3</v>
      </c>
      <c r="BB25" s="25">
        <f>AR24</f>
        <v>-2.4287299112050385E-2</v>
      </c>
      <c r="BC25" s="25">
        <f t="shared" si="25"/>
        <v>-2.2407984973910413E-2</v>
      </c>
      <c r="BD25" s="39">
        <f>IF(AR24&lt;0,1,0)</f>
        <v>1</v>
      </c>
      <c r="BF25">
        <f>IF(B25=2,IF(AV24&lt;0.226,IF(AND(ABS(AA25)&lt;0.03,AO25&lt;0.8),IF(AND(AT25&lt;0.5 &amp; Q24&lt;14),2,1),0),IF(AV24&lt;0.8,IF(AND(AT25&gt;0.2,AK25&gt;-0.03,AA25&gt;-0.01),1,0),0)),"")</f>
        <v>1</v>
      </c>
      <c r="BG25" t="str">
        <f>IF(B25=3,IF(AV24&lt;0.85,IF(AND(K25&gt;942,AT25&gt;0.9),0.25,1)*IF(AR24&lt;-0.004,1,0.5),0),"")</f>
        <v/>
      </c>
      <c r="BH25" t="str">
        <f>IF(B25=4,IF(AV24&lt;0.6,IF(AQ25&gt;=0,IF(K25&lt;1018,2,1),0),IF(AV24&gt;0.85,IF(AQ25&lt;=0,-0.5,0),0)),"")</f>
        <v/>
      </c>
      <c r="BI25" t="str">
        <f>IF(B25=5,IF(AV24&lt;0.4,IF(AQ25&gt; -0.004,1,0),IF(AV24&lt;0.95,IF(AND(AO25&lt;0.85,AT25&lt;0.95,AQ25&gt;0,K25&lt;1115),0.5,0),0)),"")</f>
        <v/>
      </c>
      <c r="BJ25" s="25">
        <f>IF(MAX(BE25:BI25)=0,"",MAX(BE25:BI25)*AR25)</f>
        <v>5.5038436418288492E-3</v>
      </c>
    </row>
    <row r="26" spans="1:62">
      <c r="A26" s="1">
        <v>42536</v>
      </c>
      <c r="B26" s="41">
        <f t="shared" si="14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27">AVERAGE($N6:$N25)</f>
        <v>2862.8684210526321</v>
      </c>
      <c r="T26" t="str">
        <f t="shared" si="26"/>
        <v>熊</v>
      </c>
      <c r="U26">
        <v>2894.26</v>
      </c>
      <c r="V26">
        <v>2811.78</v>
      </c>
      <c r="W26" s="40">
        <f t="shared" si="15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16"/>
        <v>-9.7227505745972921E-3</v>
      </c>
      <c r="AB26" s="25">
        <f t="shared" si="17"/>
        <v>-2.4388273205183252E-3</v>
      </c>
      <c r="AC26" s="25">
        <f t="shared" si="18"/>
        <v>2.6472903146812558E-2</v>
      </c>
      <c r="AD26" s="25">
        <f t="shared" si="19"/>
        <v>2.7877334030677287E-2</v>
      </c>
      <c r="AE26" s="25">
        <f t="shared" si="20"/>
        <v>-1.0343964366534987E-3</v>
      </c>
      <c r="AF26" s="25">
        <f t="shared" si="4"/>
        <v>2.5438506710158851E-2</v>
      </c>
      <c r="AG26" s="25">
        <f t="shared" si="21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22"/>
        <v>3.5948116121060671E-2</v>
      </c>
      <c r="AP26" s="40">
        <f t="shared" si="23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>LN(N26/C26)</f>
        <v>2.5438506710158851E-2</v>
      </c>
      <c r="AT26" s="28">
        <f>+(G26-I26)/(H26-I26)</f>
        <v>0.91414453366275683</v>
      </c>
      <c r="AU26" s="28">
        <f>+(N26-P26)/(O26-P26)</f>
        <v>0.55464308275426333</v>
      </c>
      <c r="AV26" s="40">
        <f>+(N26-V26)/(U26-V26)</f>
        <v>0.91452473326866901</v>
      </c>
      <c r="AW26" s="25">
        <f>LN(N26/C26)</f>
        <v>2.5438506710158851E-2</v>
      </c>
      <c r="AX26" s="28">
        <f>(N26-L26)/(U26-V26)</f>
        <v>-2.9097963142553549E-3</v>
      </c>
      <c r="AY26" s="25">
        <f>LN(G26/I26)</f>
        <v>2.5977492612844159E-2</v>
      </c>
      <c r="AZ26" s="25">
        <f>LN(N26/P26)</f>
        <v>3.0456312870188848E-3</v>
      </c>
      <c r="BA26" s="25">
        <f t="shared" si="24"/>
        <v>0.94285714285714928</v>
      </c>
      <c r="BB26" s="25">
        <f>AR25</f>
        <v>5.5038436418288492E-3</v>
      </c>
      <c r="BC26" s="25">
        <f t="shared" si="25"/>
        <v>6.3391206944378225E-3</v>
      </c>
      <c r="BD26" s="39">
        <f>IF(AR25&lt;0,1,0)</f>
        <v>0</v>
      </c>
      <c r="BF26" t="str">
        <f>IF(B26=2,IF(AV25&lt;0.226,IF(AND(ABS(AA26)&lt;0.03,AO26&lt;0.8),IF(AND(AT26&lt;0.5 &amp; Q25&lt;14),2,1),0),IF(AV25&lt;0.8,IF(AND(AT26&gt;0.2,AK26&gt;-0.03,AA26&gt;-0.01),1,0),0)),"")</f>
        <v/>
      </c>
      <c r="BG26">
        <f>IF(B26=3,IF(AV25&lt;0.85,IF(AND(K26&gt;942,AT26&gt;0.9),0.25,1)*IF(AR25&lt;-0.004,1,0.5),0),"")</f>
        <v>0</v>
      </c>
      <c r="BH26" t="str">
        <f>IF(B26=4,IF(AV25&lt;0.6,IF(AQ26&gt;=0,IF(K26&lt;1018,2,1),0),IF(AV25&gt;0.85,IF(AQ26&lt;=0,-0.5,0),0)),"")</f>
        <v/>
      </c>
      <c r="BI26" t="str">
        <f>IF(B26=5,IF(AV25&lt;0.4,IF(AQ26&gt; -0.004,1,0),IF(AV25&lt;0.95,IF(AND(AO26&lt;0.85,AT26&lt;0.95,AQ26&gt;0,K26&lt;1115),0.5,0),0)),"")</f>
        <v/>
      </c>
      <c r="BJ26" s="25" t="str">
        <f>IF(MAX(BE26:BI26)=0,"",MAX(BE26:BI26)*AR26)</f>
        <v/>
      </c>
    </row>
    <row r="27" spans="1:62">
      <c r="A27" s="1">
        <v>42537</v>
      </c>
      <c r="B27" s="41">
        <f t="shared" si="14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27"/>
        <v>2864.0855000000001</v>
      </c>
      <c r="T27" t="str">
        <f t="shared" si="26"/>
        <v>牛</v>
      </c>
      <c r="U27">
        <v>2887.74</v>
      </c>
      <c r="V27">
        <v>2865.75</v>
      </c>
      <c r="W27" s="40">
        <f t="shared" si="15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16"/>
        <v>-3.0560536896259631E-3</v>
      </c>
      <c r="AB27" s="25">
        <f t="shared" si="17"/>
        <v>-5.1800635224423458E-3</v>
      </c>
      <c r="AC27" s="25">
        <f t="shared" si="18"/>
        <v>2.4640297415875981E-3</v>
      </c>
      <c r="AD27" s="25">
        <f t="shared" si="19"/>
        <v>3.2396050628804556E-3</v>
      </c>
      <c r="AE27" s="25">
        <f t="shared" si="20"/>
        <v>-4.4044882011496185E-3</v>
      </c>
      <c r="AF27" s="25">
        <f t="shared" si="4"/>
        <v>-1.9404584595620132E-3</v>
      </c>
      <c r="AG27" s="25">
        <f t="shared" si="21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22"/>
        <v>0.48761792452829977</v>
      </c>
      <c r="AP27" s="40">
        <f t="shared" si="23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>LN(N27/C27)</f>
        <v>-1.9404584595620132E-3</v>
      </c>
      <c r="AT27" s="28">
        <f>+(G27-I27)/(H27-I27)</f>
        <v>1</v>
      </c>
      <c r="AU27" s="28">
        <f>+(N27-P27)/(O27-P27)</f>
        <v>0.33208078910287347</v>
      </c>
      <c r="AV27" s="40">
        <f>+(N27-V27)/(U27-V27)</f>
        <v>0.32150977717145218</v>
      </c>
      <c r="AW27" s="25">
        <f>LN(N27/C27)</f>
        <v>-1.9404584595620132E-3</v>
      </c>
      <c r="AX27" s="28">
        <f>(N27-L27)/(U27-V27)</f>
        <v>-0.64665757162346249</v>
      </c>
      <c r="AY27" s="25">
        <f>LN(G27/I27)</f>
        <v>5.8917495112589527E-3</v>
      </c>
      <c r="AZ27" s="25">
        <f>LN(N27/P27)</f>
        <v>2.4640297415875981E-3</v>
      </c>
      <c r="BA27" s="25">
        <f t="shared" si="24"/>
        <v>0.91452473326866901</v>
      </c>
      <c r="BB27" s="25">
        <f>AR26</f>
        <v>-8.3121776914342043E-5</v>
      </c>
      <c r="BC27" s="25">
        <f t="shared" si="25"/>
        <v>2.5438506710158851E-2</v>
      </c>
      <c r="BD27" s="39">
        <f>IF(AR26&lt;0,1,0)</f>
        <v>1</v>
      </c>
      <c r="BF27" t="str">
        <f>IF(B27=2,IF(AV26&lt;0.226,IF(AND(ABS(AA27)&lt;0.03,AO27&lt;0.8),IF(AND(AT27&lt;0.5 &amp; Q26&lt;14),2,1),0),IF(AV26&lt;0.8,IF(AND(AT27&gt;0.2,AK27&gt;-0.03,AA27&gt;-0.01),1,0),0)),"")</f>
        <v/>
      </c>
      <c r="BG27" t="str">
        <f>IF(B27=3,IF(AV26&lt;0.85,IF(AND(K27&gt;942,AT27&gt;0.9),0.25,1)*IF(AR26&lt;-0.004,1,0.5),0),"")</f>
        <v/>
      </c>
      <c r="BH27">
        <f>IF(B27=4,IF(AV26&lt;0.6,IF(AQ27&gt;=0,IF(K27&lt;1018,2,1),0),IF(AV26&gt;0.85,IF(AQ27&lt;=0,-0.5,0),0)),"")</f>
        <v>-0.5</v>
      </c>
      <c r="BI27" t="str">
        <f>IF(B27=5,IF(AV26&lt;0.4,IF(AQ27&gt; -0.004,1,0),IF(AV26&lt;0.95,IF(AND(AO27&lt;0.85,AT27&lt;0.95,AQ27&gt;0,K27&lt;1115),0.5,0),0)),"")</f>
        <v/>
      </c>
      <c r="BJ27" s="25">
        <f>IF(MAX(BE27:BI27)=0,"",MAX(BE27:BI27)*AR27)</f>
        <v>2.4688150216348658E-3</v>
      </c>
    </row>
    <row r="28" spans="1:62">
      <c r="A28" s="1">
        <v>42538</v>
      </c>
      <c r="B28" s="41">
        <f t="shared" si="14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27"/>
        <v>2865.5425</v>
      </c>
      <c r="T28" t="str">
        <f t="shared" si="26"/>
        <v>牛</v>
      </c>
      <c r="U28">
        <v>2899.61</v>
      </c>
      <c r="V28">
        <v>2872.73</v>
      </c>
      <c r="W28" s="40">
        <f t="shared" si="15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16"/>
        <v>6.6134918739186604E-5</v>
      </c>
      <c r="AB28" s="25">
        <f t="shared" si="17"/>
        <v>-5.0166837857819856E-3</v>
      </c>
      <c r="AC28" s="25">
        <f t="shared" si="18"/>
        <v>4.2967642432749685E-3</v>
      </c>
      <c r="AD28" s="25">
        <f t="shared" si="19"/>
        <v>9.2159845168820753E-3</v>
      </c>
      <c r="AE28" s="25">
        <f t="shared" si="20"/>
        <v>-9.7463512174930043E-5</v>
      </c>
      <c r="AF28" s="25">
        <f t="shared" si="4"/>
        <v>4.199300731100042E-3</v>
      </c>
      <c r="AG28" s="25">
        <f t="shared" si="21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22"/>
        <v>0</v>
      </c>
      <c r="AP28" s="40">
        <f t="shared" si="23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>LN(N28/C28)</f>
        <v>4.199300731100042E-3</v>
      </c>
      <c r="AT28" s="28">
        <f>+(G28-I28)/(H28-I28)</f>
        <v>0.72750929368029638</v>
      </c>
      <c r="AU28" s="28">
        <f>+(N28-P28)/(O28-P28)</f>
        <v>0.46019345238094644</v>
      </c>
      <c r="AV28" s="40">
        <f>+(N28-V28)/(U28-V28)</f>
        <v>0.46019345238094644</v>
      </c>
      <c r="AW28" s="25">
        <f>LN(N28/C28)</f>
        <v>4.199300731100042E-3</v>
      </c>
      <c r="AX28" s="28">
        <f>(N28-L28)/(U28-V28)</f>
        <v>-0.36718749999999445</v>
      </c>
      <c r="AY28" s="25">
        <f>LN(G28/I28)</f>
        <v>6.7885767654405228E-3</v>
      </c>
      <c r="AZ28" s="25">
        <f>LN(N28/P28)</f>
        <v>4.2967642432749685E-3</v>
      </c>
      <c r="BA28" s="25">
        <f t="shared" si="24"/>
        <v>0.32150977717145218</v>
      </c>
      <c r="BB28" s="25">
        <f>AR27</f>
        <v>-4.9376300432697317E-3</v>
      </c>
      <c r="BC28" s="25">
        <f t="shared" si="25"/>
        <v>-1.9404584595620132E-3</v>
      </c>
      <c r="BD28" s="39">
        <f>IF(AR27&lt;0,1,0)</f>
        <v>1</v>
      </c>
      <c r="BF28" t="str">
        <f>IF(B28=2,IF(AV27&lt;0.226,IF(AND(ABS(AA28)&lt;0.03,AO28&lt;0.8),IF(AND(AT28&lt;0.5 &amp; Q27&lt;14),2,1),0),IF(AV27&lt;0.8,IF(AND(AT28&gt;0.2,AK28&gt;-0.03,AA28&gt;-0.01),1,0),0)),"")</f>
        <v/>
      </c>
      <c r="BG28" t="str">
        <f>IF(B28=3,IF(AV27&lt;0.85,IF(AND(K28&gt;942,AT28&gt;0.9),0.25,1)*IF(AR27&lt;-0.004,1,0.5),0),"")</f>
        <v/>
      </c>
      <c r="BH28" t="str">
        <f>IF(B28=4,IF(AV27&lt;0.6,IF(AQ28&gt;=0,IF(K28&lt;1018,2,1),0),IF(AV27&gt;0.85,IF(AQ28&lt;=0,-0.5,0),0)),"")</f>
        <v/>
      </c>
      <c r="BI28">
        <f>IF(B28=5,IF(AV27&lt;0.4,IF(AQ28&gt; -0.004,1,0),IF(AV27&lt;0.95,IF(AND(AO28&lt;0.85,AT28&lt;0.95,AQ28&gt;0,K28&lt;1115),0.5,0),0)),"")</f>
        <v>1</v>
      </c>
      <c r="BJ28" s="25">
        <f>IF(MAX(BE28:BI28)=0,"",MAX(BE28:BI28)*AR28)</f>
        <v>-3.4151868725561529E-3</v>
      </c>
    </row>
    <row r="29" spans="1:62">
      <c r="A29" s="1">
        <v>42541</v>
      </c>
      <c r="B29" s="41">
        <f t="shared" si="14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27"/>
        <v>2869.4219999999996</v>
      </c>
      <c r="T29" t="str">
        <f t="shared" si="26"/>
        <v>牛</v>
      </c>
      <c r="U29">
        <v>2891.05</v>
      </c>
      <c r="V29">
        <v>2864.26</v>
      </c>
      <c r="W29" s="40">
        <f t="shared" si="15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16"/>
        <v>8.7999811663569503E-4</v>
      </c>
      <c r="AB29" s="25">
        <f t="shared" si="17"/>
        <v>-7.7510531817286934E-4</v>
      </c>
      <c r="AC29" s="25">
        <f t="shared" si="18"/>
        <v>8.5346255192364166E-3</v>
      </c>
      <c r="AD29" s="25">
        <f t="shared" si="19"/>
        <v>1.1801984172216016E-3</v>
      </c>
      <c r="AE29" s="25">
        <f t="shared" si="20"/>
        <v>-8.1295324201877336E-3</v>
      </c>
      <c r="AF29" s="25">
        <f t="shared" si="4"/>
        <v>4.050930990487715E-4</v>
      </c>
      <c r="AG29" s="25">
        <f t="shared" si="21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22"/>
        <v>0.90235430335776867</v>
      </c>
      <c r="AP29" s="40">
        <f t="shared" si="23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>LN(N29/C29)</f>
        <v>4.050930990487715E-4</v>
      </c>
      <c r="AT29" s="28">
        <f>+(G29-I29)/(H29-I29)</f>
        <v>0.61057506754148194</v>
      </c>
      <c r="AU29" s="28">
        <f>+(N29-P29)/(O29-P29)</f>
        <v>0.8429172510518792</v>
      </c>
      <c r="AV29" s="40">
        <f>+(N29-V29)/(U29-V29)</f>
        <v>0.91638671145949091</v>
      </c>
      <c r="AW29" s="25">
        <f>LN(N29/C29)</f>
        <v>4.050930990487715E-4</v>
      </c>
      <c r="AX29" s="28">
        <f>(N29-L29)/(U29-V29)</f>
        <v>0.2721164613661804</v>
      </c>
      <c r="AY29" s="25">
        <f>LN(G29/I29)</f>
        <v>5.5080444389801874E-3</v>
      </c>
      <c r="AZ29" s="25">
        <f>LN(N29/P29)</f>
        <v>4.169563415508973E-3</v>
      </c>
      <c r="BA29" s="25">
        <f t="shared" si="24"/>
        <v>0.46019345238094644</v>
      </c>
      <c r="BB29" s="25">
        <f>AR28</f>
        <v>-3.4151868725561529E-3</v>
      </c>
      <c r="BC29" s="25">
        <f t="shared" si="25"/>
        <v>4.199300731100042E-3</v>
      </c>
      <c r="BD29" s="39">
        <f>IF(AR28&lt;0,1,0)</f>
        <v>1</v>
      </c>
      <c r="BF29" t="str">
        <f>IF(B29=2,IF(AV28&lt;0.226,IF(AND(ABS(AA29)&lt;0.03,AO29&lt;0.8),IF(AND(AT29&lt;0.5 &amp; Q28&lt;14),2,1),0),IF(AV28&lt;0.8,IF(AND(AT29&gt;0.2,AK29&gt;-0.03,AA29&gt;-0.01),1,0),0)),"")</f>
        <v/>
      </c>
      <c r="BG29" t="str">
        <f>IF(B29=3,IF(AV28&lt;0.85,IF(AND(K29&gt;942,AT29&gt;0.9),0.25,1)*IF(AR28&lt;-0.004,1,0.5),0),"")</f>
        <v/>
      </c>
      <c r="BH29" t="str">
        <f>IF(B29=4,IF(AV28&lt;0.6,IF(AQ29&gt;=0,IF(K29&lt;1018,2,1),0),IF(AV28&gt;0.85,IF(AQ29&lt;=0,-0.5,0),0)),"")</f>
        <v/>
      </c>
      <c r="BI29" t="str">
        <f>IF(B29=5,IF(AV28&lt;0.4,IF(AQ29&gt; -0.004,1,0),IF(AV28&lt;0.95,IF(AND(AO29&lt;0.85,AT29&lt;0.95,AQ29&gt;0,K29&lt;1115),0.5,0),0)),"")</f>
        <v/>
      </c>
      <c r="BJ29" s="25" t="str">
        <f>IF(MAX(BE29:BI29)=0,"",MAX(BE29:BI29)*AR29)</f>
        <v/>
      </c>
    </row>
    <row r="30" spans="1:62">
      <c r="A30" s="1">
        <v>42542</v>
      </c>
      <c r="B30" s="41">
        <f t="shared" si="14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27"/>
        <v>2873.5169999999998</v>
      </c>
      <c r="T30" t="str">
        <f t="shared" si="26"/>
        <v>牛</v>
      </c>
      <c r="U30">
        <v>2919.3</v>
      </c>
      <c r="V30">
        <v>2869.79</v>
      </c>
      <c r="W30" s="40">
        <f t="shared" si="15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16"/>
        <v>3.3073075960111794E-3</v>
      </c>
      <c r="AB30" s="25">
        <f t="shared" si="17"/>
        <v>-1.4053692407743795E-2</v>
      </c>
      <c r="AC30" s="25">
        <f t="shared" si="18"/>
        <v>3.0513127434583518E-3</v>
      </c>
      <c r="AD30" s="25">
        <f t="shared" si="19"/>
        <v>7.1919012978118322E-3</v>
      </c>
      <c r="AE30" s="25">
        <f t="shared" si="20"/>
        <v>-9.9131038533903509E-3</v>
      </c>
      <c r="AF30" s="25">
        <f t="shared" si="4"/>
        <v>-6.8617911099319974E-3</v>
      </c>
      <c r="AG30" s="25">
        <f t="shared" si="21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22"/>
        <v>0.12395309882747164</v>
      </c>
      <c r="AP30" s="40">
        <f t="shared" si="23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>LN(N30/C30)</f>
        <v>-6.8617911099319974E-3</v>
      </c>
      <c r="AT30" s="28">
        <f>+(G30-I30)/(H30-I30)</f>
        <v>3.6432160804015366E-2</v>
      </c>
      <c r="AU30" s="28">
        <f>+(N30-P30)/(O30-P30)</f>
        <v>0.30826010544815596</v>
      </c>
      <c r="AV30" s="40">
        <f>+(N30-V30)/(U30-V30)</f>
        <v>0.1771359321349211</v>
      </c>
      <c r="AW30" s="25">
        <f>LN(N30/C30)</f>
        <v>-6.8617911099319974E-3</v>
      </c>
      <c r="AX30" s="28">
        <f>(N30-L30)/(U30-V30)</f>
        <v>-0.35144415269642526</v>
      </c>
      <c r="AY30" s="25">
        <f>LN(G30/I30)</f>
        <v>3.0042940911881934E-4</v>
      </c>
      <c r="AZ30" s="25">
        <f>LN(N30/P30)</f>
        <v>3.0513127434583518E-3</v>
      </c>
      <c r="BA30" s="25">
        <f t="shared" si="24"/>
        <v>0.91638671145949091</v>
      </c>
      <c r="BB30" s="25">
        <f>AR29</f>
        <v>2.5267199201675149E-3</v>
      </c>
      <c r="BC30" s="25">
        <f t="shared" si="25"/>
        <v>4.050930990487715E-4</v>
      </c>
      <c r="BD30" s="39">
        <f>IF(AR29&lt;0,1,0)</f>
        <v>0</v>
      </c>
      <c r="BF30">
        <f>IF(B30=2,IF(AV29&lt;0.226,IF(AND(ABS(AA30)&lt;0.03,AO30&lt;0.8),IF(AND(AT30&lt;0.5 &amp; Q29&lt;14),2,1),0),IF(AV29&lt;0.8,IF(AND(AT30&gt;0.2,AK30&gt;-0.03,AA30&gt;-0.01),1,0),0)),"")</f>
        <v>0</v>
      </c>
      <c r="BG30" t="str">
        <f>IF(B30=3,IF(AV29&lt;0.85,IF(AND(K30&gt;942,AT30&gt;0.9),0.25,1)*IF(AR29&lt;-0.004,1,0.5),0),"")</f>
        <v/>
      </c>
      <c r="BH30" t="str">
        <f>IF(B30=4,IF(AV29&lt;0.6,IF(AQ30&gt;=0,IF(K30&lt;1018,2,1),0),IF(AV29&gt;0.85,IF(AQ30&lt;=0,-0.5,0),0)),"")</f>
        <v/>
      </c>
      <c r="BI30" t="str">
        <f>IF(B30=5,IF(AV29&lt;0.4,IF(AQ30&gt; -0.004,1,0),IF(AV29&lt;0.95,IF(AND(AO30&lt;0.85,AT30&lt;0.95,AQ30&gt;0,K30&lt;1115),0.5,0),0)),"")</f>
        <v/>
      </c>
      <c r="BJ30" s="25" t="str">
        <f>IF(MAX(BE30:BI30)=0,"",MAX(BE30:BI30)*AR30)</f>
        <v/>
      </c>
    </row>
    <row r="31" spans="1:62">
      <c r="A31" s="1">
        <v>42543</v>
      </c>
      <c r="B31" s="41">
        <f t="shared" si="14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27"/>
        <v>2876.1709999999998</v>
      </c>
      <c r="T31" t="str">
        <f t="shared" si="26"/>
        <v>牛</v>
      </c>
      <c r="U31">
        <v>2905.55</v>
      </c>
      <c r="V31">
        <v>2869.94</v>
      </c>
      <c r="W31" s="40">
        <f t="shared" si="15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16"/>
        <v>-2.0273719450384299E-3</v>
      </c>
      <c r="AB31" s="25">
        <f t="shared" si="17"/>
        <v>0</v>
      </c>
      <c r="AC31" s="25">
        <f t="shared" si="18"/>
        <v>1.2331577497342512E-2</v>
      </c>
      <c r="AD31" s="25">
        <f t="shared" si="19"/>
        <v>1.1359903965861628E-2</v>
      </c>
      <c r="AE31" s="25">
        <f t="shared" si="20"/>
        <v>-9.7167353148090827E-4</v>
      </c>
      <c r="AF31" s="25">
        <f t="shared" si="4"/>
        <v>1.1359903965861628E-2</v>
      </c>
      <c r="AG31" s="25">
        <f t="shared" si="21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22"/>
        <v>0.11261261261261228</v>
      </c>
      <c r="AP31" s="40">
        <f t="shared" si="23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>LN(N31/C31)</f>
        <v>1.1359903965861628E-2</v>
      </c>
      <c r="AT31" s="28">
        <f>+(G31-I31)/(H31-I31)</f>
        <v>0.8767403767403682</v>
      </c>
      <c r="AU31" s="28">
        <f>+(N31-P31)/(O31-P31)</f>
        <v>1</v>
      </c>
      <c r="AV31" s="40">
        <f>+(N31-V31)/(U31-V31)</f>
        <v>1</v>
      </c>
      <c r="AW31" s="25">
        <f>LN(N31/C31)</f>
        <v>1.1359903965861628E-2</v>
      </c>
      <c r="AX31" s="28">
        <f>(N31-L31)/(U31-V31)</f>
        <v>0.41420949171580868</v>
      </c>
      <c r="AY31" s="25">
        <f>LN(G31/I31)</f>
        <v>7.4322942478917174E-3</v>
      </c>
      <c r="AZ31" s="25">
        <f>LN(N31/P31)</f>
        <v>7.056207577885232E-3</v>
      </c>
      <c r="BA31" s="25">
        <f t="shared" si="24"/>
        <v>0.1771359321349211</v>
      </c>
      <c r="BB31" s="25">
        <f>AR30</f>
        <v>-6.0264931672128494E-3</v>
      </c>
      <c r="BC31" s="25">
        <f t="shared" si="25"/>
        <v>-6.8617911099319974E-3</v>
      </c>
      <c r="BD31" s="39">
        <f>IF(AR30&lt;0,1,0)</f>
        <v>1</v>
      </c>
      <c r="BF31" t="str">
        <f>IF(B31=2,IF(AV30&lt;0.226,IF(AND(ABS(AA31)&lt;0.03,AO31&lt;0.8),IF(AND(AT31&lt;0.5 &amp; Q30&lt;14),2,1),0),IF(AV30&lt;0.8,IF(AND(AT31&gt;0.2,AK31&gt;-0.03,AA31&gt;-0.01),1,0),0)),"")</f>
        <v/>
      </c>
      <c r="BG31">
        <f>IF(B31=3,IF(AV30&lt;0.85,IF(AND(K31&gt;942,AT31&gt;0.9),0.25,1)*IF(AR30&lt;-0.004,1,0.5),0),"")</f>
        <v>1</v>
      </c>
      <c r="BH31" t="str">
        <f>IF(B31=4,IF(AV30&lt;0.6,IF(AQ31&gt;=0,IF(K31&lt;1018,2,1),0),IF(AV30&gt;0.85,IF(AQ31&lt;=0,-0.5,0),0)),"")</f>
        <v/>
      </c>
      <c r="BI31" t="str">
        <f>IF(B31=5,IF(AV30&lt;0.4,IF(AQ31&gt; -0.004,1,0),IF(AV30&lt;0.95,IF(AND(AO31&lt;0.85,AT31&lt;0.95,AQ31&gt;0,K31&lt;1115),0.5,0),0)),"")</f>
        <v/>
      </c>
      <c r="BJ31" s="25">
        <f>IF(MAX(BE31:BI31)=0,"",MAX(BE31:BI31)*AR31)</f>
        <v>5.0894207003065366E-3</v>
      </c>
    </row>
    <row r="32" spans="1:62">
      <c r="A32" s="1">
        <v>42544</v>
      </c>
      <c r="B32" s="41">
        <f t="shared" si="14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27"/>
        <v>2879.2689999999998</v>
      </c>
      <c r="T32" t="str">
        <f t="shared" si="26"/>
        <v>牛</v>
      </c>
      <c r="U32">
        <v>2903.91</v>
      </c>
      <c r="V32">
        <v>2878.66</v>
      </c>
      <c r="W32" s="40">
        <f t="shared" si="15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16"/>
        <v>-1.0847201883151215E-3</v>
      </c>
      <c r="AB32" s="25">
        <f t="shared" si="17"/>
        <v>-4.1236318045376526E-3</v>
      </c>
      <c r="AC32" s="25">
        <f t="shared" si="18"/>
        <v>4.6095648474362523E-3</v>
      </c>
      <c r="AD32" s="25">
        <f t="shared" si="19"/>
        <v>5.2012380807824803E-4</v>
      </c>
      <c r="AE32" s="25">
        <f t="shared" si="20"/>
        <v>-8.2130728438956826E-3</v>
      </c>
      <c r="AF32" s="25">
        <f t="shared" si="4"/>
        <v>-3.603507996459455E-3</v>
      </c>
      <c r="AG32" s="25">
        <f t="shared" si="21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22"/>
        <v>0.94019801980198958</v>
      </c>
      <c r="AP32" s="40">
        <f t="shared" si="23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>LN(N32/C32)</f>
        <v>-3.603507996459455E-3</v>
      </c>
      <c r="AT32" s="28">
        <f>+(G32-I32)/(H32-I32)</f>
        <v>0.11445544554456742</v>
      </c>
      <c r="AU32" s="28">
        <f>+(N32-P32)/(O32-P32)</f>
        <v>0.73284671532847423</v>
      </c>
      <c r="AV32" s="40">
        <f>+(N32-V32)/(U32-V32)</f>
        <v>0.52673267326733397</v>
      </c>
      <c r="AW32" s="25">
        <f>LN(N32/C32)</f>
        <v>-3.603507996459455E-3</v>
      </c>
      <c r="AX32" s="28">
        <f>(N32-L32)/(U32-V32)</f>
        <v>0.38574257425743513</v>
      </c>
      <c r="AY32" s="25">
        <f>LN(G32/I32)</f>
        <v>1.0034357228266195E-3</v>
      </c>
      <c r="AZ32" s="25">
        <f>LN(N32/P32)</f>
        <v>3.4777342512059351E-3</v>
      </c>
      <c r="BA32" s="25">
        <f t="shared" si="24"/>
        <v>1</v>
      </c>
      <c r="BB32" s="25">
        <f>AR31</f>
        <v>5.0894207003065366E-3</v>
      </c>
      <c r="BC32" s="25">
        <f t="shared" si="25"/>
        <v>1.1359903965861628E-2</v>
      </c>
      <c r="BD32" s="39">
        <f>IF(AR31&lt;0,1,0)</f>
        <v>0</v>
      </c>
      <c r="BF32" t="str">
        <f>IF(B32=2,IF(AV31&lt;0.226,IF(AND(ABS(AA32)&lt;0.03,AO32&lt;0.8),IF(AND(AT32&lt;0.5 &amp; Q31&lt;14),2,1),0),IF(AV31&lt;0.8,IF(AND(AT32&gt;0.2,AK32&gt;-0.03,AA32&gt;-0.01),1,0),0)),"")</f>
        <v/>
      </c>
      <c r="BG32" t="str">
        <f>IF(B32=3,IF(AV31&lt;0.85,IF(AND(K32&gt;942,AT32&gt;0.9),0.25,1)*IF(AR31&lt;-0.004,1,0.5),0),"")</f>
        <v/>
      </c>
      <c r="BH32">
        <f>IF(B32=4,IF(AV31&lt;0.6,IF(AQ32&gt;=0,IF(K32&lt;1018,2,1),0),IF(AV31&gt;0.85,IF(AQ32&lt;=0,-0.5,0),0)),"")</f>
        <v>0</v>
      </c>
      <c r="BI32" t="str">
        <f>IF(B32=5,IF(AV31&lt;0.4,IF(AQ32&gt; -0.004,1,0),IF(AV31&lt;0.95,IF(AND(AO32&lt;0.85,AT32&lt;0.95,AQ32&gt;0,K32&lt;1115),0.5,0),0)),"")</f>
        <v/>
      </c>
      <c r="BJ32" s="25" t="str">
        <f>IF(MAX(BE32:BI32)=0,"",MAX(BE32:BI32)*AR32)</f>
        <v/>
      </c>
    </row>
    <row r="33" spans="1:62">
      <c r="A33" s="1">
        <v>42545</v>
      </c>
      <c r="B33" s="41">
        <f t="shared" si="14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27"/>
        <v>2882.7835</v>
      </c>
      <c r="T33" t="str">
        <f t="shared" si="26"/>
        <v>牛</v>
      </c>
      <c r="U33">
        <v>2898.73</v>
      </c>
      <c r="V33">
        <v>2807.63</v>
      </c>
      <c r="W33" s="40">
        <f t="shared" si="15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16"/>
        <v>-2.8394747354282858E-3</v>
      </c>
      <c r="AB33" s="25">
        <f t="shared" si="17"/>
        <v>-1.5449584372676555E-2</v>
      </c>
      <c r="AC33" s="25">
        <f t="shared" si="18"/>
        <v>1.6482414565622484E-2</v>
      </c>
      <c r="AD33" s="25">
        <f t="shared" si="19"/>
        <v>5.1777118313521501E-3</v>
      </c>
      <c r="AE33" s="25">
        <f t="shared" si="20"/>
        <v>-2.6754287106946741E-2</v>
      </c>
      <c r="AF33" s="25">
        <f t="shared" si="4"/>
        <v>-1.0271872541324308E-2</v>
      </c>
      <c r="AG33" s="25">
        <f t="shared" si="21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22"/>
        <v>0.63620899149453791</v>
      </c>
      <c r="AP33" s="40">
        <f t="shared" si="23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>LN(N33/C33)</f>
        <v>-1.0271872541324308E-2</v>
      </c>
      <c r="AT33" s="28">
        <f>+(G33-I33)/(H33-I33)</f>
        <v>0</v>
      </c>
      <c r="AU33" s="28">
        <f>+(N33-P33)/(O33-P33)</f>
        <v>0.73111877154497129</v>
      </c>
      <c r="AV33" s="40">
        <f>+(N33-V33)/(U33-V33)</f>
        <v>0.5121844127332591</v>
      </c>
      <c r="AW33" s="25">
        <f>LN(N33/C33)</f>
        <v>-1.0271872541324308E-2</v>
      </c>
      <c r="AX33" s="28">
        <f>(N33-L33)/(U33-V33)</f>
        <v>0.25565312843029625</v>
      </c>
      <c r="AY33" s="25">
        <f>LN(G33/I33)</f>
        <v>0</v>
      </c>
      <c r="AZ33" s="25">
        <f>LN(N33/P33)</f>
        <v>1.6482414565622484E-2</v>
      </c>
      <c r="BA33" s="25">
        <f t="shared" si="24"/>
        <v>0.52673267326733397</v>
      </c>
      <c r="BB33" s="25">
        <f>AR32</f>
        <v>3.3736424004629836E-3</v>
      </c>
      <c r="BC33" s="25">
        <f t="shared" si="25"/>
        <v>-3.603507996459455E-3</v>
      </c>
      <c r="BD33" s="39">
        <f>IF(AR32&lt;0,1,0)</f>
        <v>0</v>
      </c>
      <c r="BF33" t="str">
        <f>IF(B33=2,IF(AV32&lt;0.226,IF(AND(ABS(AA33)&lt;0.03,AO33&lt;0.8),IF(AND(AT33&lt;0.5 &amp; Q32&lt;14),2,1),0),IF(AV32&lt;0.8,IF(AND(AT33&gt;0.2,AK33&gt;-0.03,AA33&gt;-0.01),1,0),0)),"")</f>
        <v/>
      </c>
      <c r="BG33" t="str">
        <f>IF(B33=3,IF(AV32&lt;0.85,IF(AND(K33&gt;942,AT33&gt;0.9),0.25,1)*IF(AR32&lt;-0.004,1,0.5),0),"")</f>
        <v/>
      </c>
      <c r="BH33" t="str">
        <f>IF(B33=4,IF(AV32&lt;0.6,IF(AQ33&gt;=0,IF(K33&lt;1018,2,1),0),IF(AV32&gt;0.85,IF(AQ33&lt;=0,-0.5,0),0)),"")</f>
        <v/>
      </c>
      <c r="BI33">
        <f>IF(B33=5,IF(AV32&lt;0.4,IF(AQ33&gt; -0.004,1,0),IF(AV32&lt;0.95,IF(AND(AO33&lt;0.85,AT33&lt;0.95,AQ33&gt;0,K33&lt;1115),0.5,0),0)),"")</f>
        <v>0</v>
      </c>
      <c r="BJ33" s="25" t="str">
        <f>IF(MAX(BE33:BI33)=0,"",MAX(BE33:BI33)*AR33)</f>
        <v/>
      </c>
    </row>
    <row r="34" spans="1:62">
      <c r="A34" s="1">
        <v>42548</v>
      </c>
      <c r="B34" s="41">
        <f t="shared" si="14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27"/>
        <v>2884.7434999999996</v>
      </c>
      <c r="T34" t="str">
        <f t="shared" si="26"/>
        <v>熊</v>
      </c>
      <c r="U34">
        <f>MAX(H34,O34)</f>
        <v>2895.7</v>
      </c>
      <c r="V34">
        <f t="shared" ref="V34:V46" si="28">MIN(I34,P34)</f>
        <v>2840.56</v>
      </c>
      <c r="W34" s="40">
        <f t="shared" si="15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16"/>
        <v>-4.8219098317941458E-3</v>
      </c>
      <c r="AB34" s="25">
        <f t="shared" si="17"/>
        <v>0</v>
      </c>
      <c r="AC34" s="25">
        <f t="shared" si="18"/>
        <v>1.9225662163639756E-2</v>
      </c>
      <c r="AD34" s="25">
        <f t="shared" si="19"/>
        <v>1.9225662163639756E-2</v>
      </c>
      <c r="AE34" s="25">
        <f t="shared" si="20"/>
        <v>0</v>
      </c>
      <c r="AF34" s="25">
        <f t="shared" si="4"/>
        <v>1.9225662163639756E-2</v>
      </c>
      <c r="AG34" s="25">
        <f t="shared" si="21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22"/>
        <v>0</v>
      </c>
      <c r="AP34" s="40">
        <f t="shared" si="23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>LN(N34/C34)</f>
        <v>1.9225662163639756E-2</v>
      </c>
      <c r="AT34" s="28">
        <f>+(G34-I34)/(H34-I34)</f>
        <v>1</v>
      </c>
      <c r="AU34" s="28">
        <f>+(N34-P34)/(O34-P34)</f>
        <v>1</v>
      </c>
      <c r="AV34" s="40">
        <f>+(N34-V34)/(U34-V34)</f>
        <v>1</v>
      </c>
      <c r="AW34" s="25">
        <f>LN(N34/C34)</f>
        <v>1.9225662163639756E-2</v>
      </c>
      <c r="AX34" s="28">
        <f>(N34-L34)/(U34-V34)</f>
        <v>0.27421109902067331</v>
      </c>
      <c r="AY34" s="25">
        <f>LN(G34/I34)</f>
        <v>1.3358430042967889E-2</v>
      </c>
      <c r="AZ34" s="25">
        <f>LN(N34/P34)</f>
        <v>5.2352152365907493E-3</v>
      </c>
      <c r="BA34" s="25">
        <f t="shared" si="24"/>
        <v>0.5121844127332591</v>
      </c>
      <c r="BB34" s="25">
        <f>AR33</f>
        <v>8.1931195357057406E-3</v>
      </c>
      <c r="BC34" s="25">
        <f t="shared" si="25"/>
        <v>-1.0271872541324308E-2</v>
      </c>
      <c r="BD34" s="39">
        <f>IF(AR33&lt;0,1,0)</f>
        <v>0</v>
      </c>
      <c r="BF34" t="str">
        <f>IF(B34=2,IF(AV33&lt;0.226,IF(AND(ABS(AA34)&lt;0.03,AO34&lt;0.8),IF(AND(AT34&lt;0.5 &amp; Q33&lt;14),2,1),0),IF(AV33&lt;0.8,IF(AND(AT34&gt;0.2,AK34&gt;-0.03,AA34&gt;-0.01),1,0),0)),"")</f>
        <v/>
      </c>
      <c r="BG34" t="str">
        <f>IF(B34=3,IF(AV33&lt;0.85,IF(AND(K34&gt;942,AT34&gt;0.9),0.25,1)*IF(AR33&lt;-0.004,1,0.5),0),"")</f>
        <v/>
      </c>
      <c r="BH34" t="str">
        <f>IF(B34=4,IF(AV33&lt;0.6,IF(AQ34&gt;=0,IF(K34&lt;1018,2,1),0),IF(AV33&gt;0.85,IF(AQ34&lt;=0,-0.5,0),0)),"")</f>
        <v/>
      </c>
      <c r="BI34" t="str">
        <f>IF(B34=5,IF(AV33&lt;0.4,IF(AQ34&gt; -0.004,1,0),IF(AV33&lt;0.95,IF(AND(AO34&lt;0.85,AT34&lt;0.95,AQ34&gt;0,K34&lt;1115),0.5,0),0)),"")</f>
        <v/>
      </c>
      <c r="BJ34" s="25" t="str">
        <f>IF(MAX(BE34:BI34)=0,"",MAX(BE34:BI34)*AR34)</f>
        <v/>
      </c>
    </row>
    <row r="35" spans="1:62">
      <c r="A35" s="1">
        <v>42549</v>
      </c>
      <c r="B35" s="41">
        <f t="shared" si="14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27"/>
        <v>2888.4064999999996</v>
      </c>
      <c r="T35" t="str">
        <f t="shared" si="26"/>
        <v>牛</v>
      </c>
      <c r="U35">
        <f>MAX(H35,O35)</f>
        <v>2913.58</v>
      </c>
      <c r="V35">
        <f t="shared" si="28"/>
        <v>2879.14</v>
      </c>
      <c r="W35" s="40">
        <f t="shared" si="15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16"/>
        <v>-3.6985118387523582E-3</v>
      </c>
      <c r="AB35" s="25">
        <f t="shared" si="17"/>
        <v>-3.5014606941166356E-4</v>
      </c>
      <c r="AC35" s="25">
        <f t="shared" si="18"/>
        <v>1.1540781094425325E-2</v>
      </c>
      <c r="AD35" s="25">
        <f t="shared" si="19"/>
        <v>9.8541994488432413E-3</v>
      </c>
      <c r="AE35" s="25">
        <f t="shared" si="20"/>
        <v>-2.0367277149938036E-3</v>
      </c>
      <c r="AF35" s="25">
        <f t="shared" si="4"/>
        <v>9.5040533794315558E-3</v>
      </c>
      <c r="AG35" s="25">
        <f t="shared" si="21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22"/>
        <v>0.38216145833335269</v>
      </c>
      <c r="AP35" s="40">
        <f t="shared" si="23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>LN(N35/C35)</f>
        <v>9.5040533794315558E-3</v>
      </c>
      <c r="AT35" s="28">
        <f>+(G35-I35)/(H35-I35)</f>
        <v>1</v>
      </c>
      <c r="AU35" s="28">
        <f>+(N35-P35)/(O35-P35)</f>
        <v>0.95626072041166399</v>
      </c>
      <c r="AV35" s="40">
        <f>+(N35-V35)/(U35-V35)</f>
        <v>0.97038327526132462</v>
      </c>
      <c r="AW35" s="25">
        <f>LN(N35/C35)</f>
        <v>9.5040533794315558E-3</v>
      </c>
      <c r="AX35" s="28">
        <f>(N35-L35)/(U35-V35)</f>
        <v>0.51219512195121497</v>
      </c>
      <c r="AY35" s="25">
        <f>LN(G35/I35)</f>
        <v>5.320746093354191E-3</v>
      </c>
      <c r="AZ35" s="25">
        <f>LN(N35/P35)</f>
        <v>7.6859560623721481E-3</v>
      </c>
      <c r="BA35" s="25">
        <f t="shared" si="24"/>
        <v>1</v>
      </c>
      <c r="BB35" s="25">
        <f>AR34</f>
        <v>5.2352152365907493E-3</v>
      </c>
      <c r="BC35" s="25">
        <f t="shared" si="25"/>
        <v>1.9225662163639756E-2</v>
      </c>
      <c r="BD35" s="39">
        <f>IF(AR34&lt;0,1,0)</f>
        <v>0</v>
      </c>
      <c r="BF35">
        <f>IF(B35=2,IF(AV34&lt;0.226,IF(AND(ABS(AA35)&lt;0.03,AO35&lt;0.8),IF(AND(AT35&lt;0.5 &amp; Q34&lt;14),2,1),0),IF(AV34&lt;0.8,IF(AND(AT35&gt;0.2,AK35&gt;-0.03,AA35&gt;-0.01),1,0),0)),"")</f>
        <v>0</v>
      </c>
      <c r="BG35" t="str">
        <f>IF(B35=3,IF(AV34&lt;0.85,IF(AND(K35&gt;942,AT35&gt;0.9),0.25,1)*IF(AR34&lt;-0.004,1,0.5),0),"")</f>
        <v/>
      </c>
      <c r="BH35" t="str">
        <f>IF(B35=4,IF(AV34&lt;0.6,IF(AQ35&gt;=0,IF(K35&lt;1018,2,1),0),IF(AV34&gt;0.85,IF(AQ35&lt;=0,-0.5,0),0)),"")</f>
        <v/>
      </c>
      <c r="BI35" t="str">
        <f>IF(B35=5,IF(AV34&lt;0.4,IF(AQ35&gt; -0.004,1,0),IF(AV34&lt;0.95,IF(AND(AO35&lt;0.85,AT35&lt;0.95,AQ35&gt;0,K35&lt;1115),0.5,0),0)),"")</f>
        <v/>
      </c>
      <c r="BJ35" s="25" t="str">
        <f>IF(MAX(BE35:BI35)=0,"",MAX(BE35:BI35)*AR35)</f>
        <v/>
      </c>
    </row>
    <row r="36" spans="1:62">
      <c r="A36" s="1">
        <v>42550</v>
      </c>
      <c r="B36" s="41">
        <f t="shared" si="14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27"/>
        <v>2892.9819999999995</v>
      </c>
      <c r="T36" t="str">
        <f t="shared" si="26"/>
        <v>牛</v>
      </c>
      <c r="U36">
        <f>MAX(H36,O36)</f>
        <v>2933.31</v>
      </c>
      <c r="V36">
        <f t="shared" si="28"/>
        <v>2915.68</v>
      </c>
      <c r="W36" s="40">
        <f t="shared" si="15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16"/>
        <v>2.0476453239253213E-3</v>
      </c>
      <c r="AB36" s="25">
        <f t="shared" si="17"/>
        <v>-5.8654028178165018E-4</v>
      </c>
      <c r="AC36" s="25">
        <f t="shared" si="18"/>
        <v>5.4418692015693474E-3</v>
      </c>
      <c r="AD36" s="25">
        <f t="shared" si="19"/>
        <v>5.0514133770404052E-3</v>
      </c>
      <c r="AE36" s="25">
        <f t="shared" si="20"/>
        <v>-9.7699610631058723E-4</v>
      </c>
      <c r="AF36" s="25">
        <f t="shared" si="4"/>
        <v>4.4648730952587586E-3</v>
      </c>
      <c r="AG36" s="25">
        <f t="shared" si="21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22"/>
        <v>0.16165626772548758</v>
      </c>
      <c r="AP36" s="40">
        <f t="shared" si="23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>LN(N36/C36)</f>
        <v>4.4648730952587586E-3</v>
      </c>
      <c r="AT36" s="28">
        <f>+(G36-I36)/(H36-I36)</f>
        <v>0.61145774248440921</v>
      </c>
      <c r="AU36" s="28">
        <f>+(N36-P36)/(O36-P36)</f>
        <v>1</v>
      </c>
      <c r="AV36" s="40">
        <f>+(N36-V36)/(U36-V36)</f>
        <v>0.90243902439025581</v>
      </c>
      <c r="AW36" s="25">
        <f>LN(N36/C36)</f>
        <v>4.4648730952587586E-3</v>
      </c>
      <c r="AX36" s="28">
        <f>(N36-L36)/(U36-V36)</f>
        <v>0.22631877481566715</v>
      </c>
      <c r="AY36" s="25">
        <f>LN(G36/I36)</f>
        <v>3.690432695780183E-3</v>
      </c>
      <c r="AZ36" s="25">
        <f>LN(N36/P36)</f>
        <v>3.622338042541421E-3</v>
      </c>
      <c r="BA36" s="25">
        <f t="shared" si="24"/>
        <v>0.97038327526132462</v>
      </c>
      <c r="BB36" s="25">
        <f>AR35</f>
        <v>6.0749427463246573E-3</v>
      </c>
      <c r="BC36" s="25">
        <f t="shared" si="25"/>
        <v>9.5040533794315558E-3</v>
      </c>
      <c r="BD36" s="39">
        <f>IF(AR35&lt;0,1,0)</f>
        <v>0</v>
      </c>
      <c r="BF36" t="str">
        <f>IF(B36=2,IF(AV35&lt;0.226,IF(AND(ABS(AA36)&lt;0.03,AO36&lt;0.8),IF(AND(AT36&lt;0.5 &amp; Q35&lt;14),2,1),0),IF(AV35&lt;0.8,IF(AND(AT36&gt;0.2,AK36&gt;-0.03,AA36&gt;-0.01),1,0),0)),"")</f>
        <v/>
      </c>
      <c r="BG36">
        <f>IF(B36=3,IF(AV35&lt;0.85,IF(AND(K36&gt;942,AT36&gt;0.9),0.25,1)*IF(AR35&lt;-0.004,1,0.5),0),"")</f>
        <v>0</v>
      </c>
      <c r="BH36" t="str">
        <f>IF(B36=4,IF(AV35&lt;0.6,IF(AQ36&gt;=0,IF(K36&lt;1018,2,1),0),IF(AV35&gt;0.85,IF(AQ36&lt;=0,-0.5,0),0)),"")</f>
        <v/>
      </c>
      <c r="BI36" t="str">
        <f>IF(B36=5,IF(AV35&lt;0.4,IF(AQ36&gt; -0.004,1,0),IF(AV35&lt;0.95,IF(AND(AO36&lt;0.85,AT36&lt;0.95,AQ36&gt;0,K36&lt;1115),0.5,0),0)),"")</f>
        <v/>
      </c>
      <c r="BJ36" s="25" t="str">
        <f>IF(MAX(BE36:BI36)=0,"",MAX(BE36:BI36)*AR36)</f>
        <v/>
      </c>
    </row>
    <row r="37" spans="1:62">
      <c r="A37" s="1">
        <v>42551</v>
      </c>
      <c r="B37" s="41">
        <f t="shared" si="14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27"/>
        <v>2898.4389999999999</v>
      </c>
      <c r="T37" t="str">
        <f t="shared" si="26"/>
        <v>牛</v>
      </c>
      <c r="U37">
        <f>MAX(H37,O37)</f>
        <v>2936.93</v>
      </c>
      <c r="V37">
        <f t="shared" si="28"/>
        <v>2922.5</v>
      </c>
      <c r="W37" s="40">
        <f t="shared" si="15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16"/>
        <v>-3.7523004164393175E-5</v>
      </c>
      <c r="AB37" s="25">
        <f t="shared" si="17"/>
        <v>-2.49550972082906E-3</v>
      </c>
      <c r="AC37" s="25">
        <f t="shared" si="18"/>
        <v>2.4298940034782929E-3</v>
      </c>
      <c r="AD37" s="25">
        <f t="shared" si="19"/>
        <v>1.8574031353808928E-3</v>
      </c>
      <c r="AE37" s="25">
        <f t="shared" si="20"/>
        <v>-3.0680005889264397E-3</v>
      </c>
      <c r="AF37" s="25">
        <f t="shared" si="4"/>
        <v>-6.3810658544818108E-4</v>
      </c>
      <c r="AG37" s="25">
        <f t="shared" si="21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22"/>
        <v>0.59297983569829205</v>
      </c>
      <c r="AP37" s="40">
        <f t="shared" si="23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>LN(N37/C37)</f>
        <v>-6.3810658544818108E-4</v>
      </c>
      <c r="AT37" s="28">
        <f>+(G37-I37)/(H37-I37)</f>
        <v>6.9454817027620991E-2</v>
      </c>
      <c r="AU37" s="28">
        <f>+(N37-P37)/(O37-P37)</f>
        <v>0.6051063829787342</v>
      </c>
      <c r="AV37" s="40">
        <f>+(N37-V37)/(U37-V37)</f>
        <v>0.49272349272350713</v>
      </c>
      <c r="AW37" s="25">
        <f>LN(N37/C37)</f>
        <v>-6.3810658544818108E-4</v>
      </c>
      <c r="AX37" s="28">
        <f>(N37-L37)/(U37-V37)</f>
        <v>0.31185031185031536</v>
      </c>
      <c r="AY37" s="25">
        <f>LN(G37/I37)</f>
        <v>3.1805691434850039E-4</v>
      </c>
      <c r="AZ37" s="25">
        <f>LN(N37/P37)</f>
        <v>2.4298940034782929E-3</v>
      </c>
      <c r="BA37" s="25">
        <f t="shared" si="24"/>
        <v>0.90243902439025581</v>
      </c>
      <c r="BB37" s="25">
        <f>AR36</f>
        <v>1.3619632122422432E-3</v>
      </c>
      <c r="BC37" s="25">
        <f t="shared" si="25"/>
        <v>4.4648730952587586E-3</v>
      </c>
      <c r="BD37" s="39">
        <f>IF(AR36&lt;0,1,0)</f>
        <v>0</v>
      </c>
      <c r="BF37" t="str">
        <f>IF(B37=2,IF(AV36&lt;0.226,IF(AND(ABS(AA37)&lt;0.03,AO37&lt;0.8),IF(AND(AT37&lt;0.5 &amp; Q36&lt;14),2,1),0),IF(AV36&lt;0.8,IF(AND(AT37&gt;0.2,AK37&gt;-0.03,AA37&gt;-0.01),1,0),0)),"")</f>
        <v/>
      </c>
      <c r="BG37" t="str">
        <f>IF(B37=3,IF(AV36&lt;0.85,IF(AND(K37&gt;942,AT37&gt;0.9),0.25,1)*IF(AR36&lt;-0.004,1,0.5),0),"")</f>
        <v/>
      </c>
      <c r="BH37">
        <f>IF(B37=4,IF(AV36&lt;0.6,IF(AQ37&gt;=0,IF(K37&lt;1018,2,1),0),IF(AV36&gt;0.85,IF(AQ37&lt;=0,-0.5,0),0)),"")</f>
        <v>0</v>
      </c>
      <c r="BI37" t="str">
        <f>IF(B37=5,IF(AV36&lt;0.4,IF(AQ37&gt; -0.004,1,0),IF(AV36&lt;0.95,IF(AND(AO37&lt;0.85,AT37&lt;0.95,AQ37&gt;0,K37&lt;1115),0.5,0),0)),"")</f>
        <v/>
      </c>
      <c r="BJ37" s="25" t="str">
        <f>IF(MAX(BE37:BI37)=0,"",MAX(BE37:BI37)*AR37)</f>
        <v/>
      </c>
    </row>
    <row r="38" spans="1:62">
      <c r="A38" s="1">
        <v>42552</v>
      </c>
      <c r="B38" s="41">
        <f t="shared" si="14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27"/>
        <v>2899.0884999999994</v>
      </c>
      <c r="T38" t="str">
        <f t="shared" si="26"/>
        <v>牛</v>
      </c>
      <c r="U38">
        <f>MAX(H38,O38)</f>
        <v>2944.85</v>
      </c>
      <c r="V38">
        <f t="shared" si="28"/>
        <v>2927.95</v>
      </c>
      <c r="W38" s="40">
        <f t="shared" si="15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16"/>
        <v>7.472605062289081E-4</v>
      </c>
      <c r="AB38" s="25">
        <f t="shared" si="17"/>
        <v>-4.209400617418319E-3</v>
      </c>
      <c r="AC38" s="25">
        <f t="shared" si="18"/>
        <v>1.5459619523564929E-3</v>
      </c>
      <c r="AD38" s="25">
        <f t="shared" si="19"/>
        <v>4.4413131465088447E-3</v>
      </c>
      <c r="AE38" s="25">
        <f t="shared" si="20"/>
        <v>-1.3140494232660436E-3</v>
      </c>
      <c r="AF38" s="25">
        <f t="shared" si="4"/>
        <v>2.3191252909048648E-4</v>
      </c>
      <c r="AG38" s="25">
        <f t="shared" si="21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22"/>
        <v>0</v>
      </c>
      <c r="AP38" s="40">
        <f t="shared" si="23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>LN(N38/C38)</f>
        <v>2.3191252909048648E-4</v>
      </c>
      <c r="AT38" s="28">
        <f>+(G38-I38)/(H38-I38)</f>
        <v>0.2605363984674105</v>
      </c>
      <c r="AU38" s="28">
        <f>+(N38-P38)/(O38-P38)</f>
        <v>0.48605150214593568</v>
      </c>
      <c r="AV38" s="40">
        <f>+(N38-V38)/(U38-V38)</f>
        <v>0.26804733727811692</v>
      </c>
      <c r="AW38" s="25">
        <f>LN(N38/C38)</f>
        <v>2.3191252909048648E-4</v>
      </c>
      <c r="AX38" s="28">
        <f>(N38-L38)/(U38-V38)</f>
        <v>-0.10887573964497844</v>
      </c>
      <c r="AY38" s="25">
        <f>LN(G38/I38)</f>
        <v>1.1590251851414273E-3</v>
      </c>
      <c r="AZ38" s="25">
        <f>LN(N38/P38)</f>
        <v>1.5459619523564929E-3</v>
      </c>
      <c r="BA38" s="25">
        <f t="shared" si="24"/>
        <v>0.49272349272350713</v>
      </c>
      <c r="BB38" s="25">
        <f>AR37</f>
        <v>1.5372215532575102E-3</v>
      </c>
      <c r="BC38" s="25">
        <f t="shared" si="25"/>
        <v>-6.3810658544818108E-4</v>
      </c>
      <c r="BD38" s="39">
        <f>IF(AR37&lt;0,1,0)</f>
        <v>0</v>
      </c>
      <c r="BF38" t="str">
        <f>IF(B38=2,IF(AV37&lt;0.226,IF(AND(ABS(AA38)&lt;0.03,AO38&lt;0.8),IF(AND(AT38&lt;0.5 &amp; Q37&lt;14),2,1),0),IF(AV37&lt;0.8,IF(AND(AT38&gt;0.2,AK38&gt;-0.03,AA38&gt;-0.01),1,0),0)),"")</f>
        <v/>
      </c>
      <c r="BG38" t="str">
        <f>IF(B38=3,IF(AV37&lt;0.85,IF(AND(K38&gt;942,AT38&gt;0.9),0.25,1)*IF(AR37&lt;-0.004,1,0.5),0),"")</f>
        <v/>
      </c>
      <c r="BH38" t="str">
        <f>IF(B38=4,IF(AV37&lt;0.6,IF(AQ38&gt;=0,IF(K38&lt;1018,2,1),0),IF(AV37&gt;0.85,IF(AQ38&lt;=0,-0.5,0),0)),"")</f>
        <v/>
      </c>
      <c r="BI38">
        <f>IF(B38=5,IF(AV37&lt;0.4,IF(AQ38&gt; -0.004,1,0),IF(AV37&lt;0.95,IF(AND(AO38&lt;0.85,AT38&lt;0.95,AQ38&gt;0,K38&lt;1115),0.5,0),0)),"")</f>
        <v>0</v>
      </c>
      <c r="BJ38" s="25" t="str">
        <f>IF(MAX(BE38:BI38)=0,"",MAX(BE38:BI38)*AR38)</f>
        <v/>
      </c>
    </row>
    <row r="39" spans="1:62">
      <c r="A39" s="1">
        <v>42555</v>
      </c>
      <c r="B39" s="41">
        <f t="shared" si="14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27"/>
        <v>2900.0369999999998</v>
      </c>
      <c r="T39" t="str">
        <f t="shared" si="26"/>
        <v>牛</v>
      </c>
      <c r="U39">
        <v>2992.5</v>
      </c>
      <c r="V39">
        <f t="shared" si="28"/>
        <v>2923.54</v>
      </c>
      <c r="W39" s="40">
        <f t="shared" si="15"/>
        <v>2.3313947679800343E-2</v>
      </c>
      <c r="X39">
        <f t="shared" ref="X39:X70" si="29">IF(U39=H39,J39,Q39)</f>
        <v>1421</v>
      </c>
      <c r="Y39">
        <f t="shared" ref="Y39:Y70" si="30">IF(V39=I39,K39,R39)</f>
        <v>931</v>
      </c>
      <c r="Z39" s="25">
        <f t="shared" si="3"/>
        <v>2.3581792503479491E-2</v>
      </c>
      <c r="AA39" s="25">
        <f t="shared" si="16"/>
        <v>-2.7967652267181769E-3</v>
      </c>
      <c r="AB39" s="25">
        <f t="shared" si="17"/>
        <v>-1.3041081248355746E-3</v>
      </c>
      <c r="AC39" s="25">
        <f t="shared" si="18"/>
        <v>2.2009839554964845E-2</v>
      </c>
      <c r="AD39" s="25">
        <f t="shared" si="19"/>
        <v>2.3057442273825068E-2</v>
      </c>
      <c r="AE39" s="25">
        <f t="shared" si="20"/>
        <v>-2.5650540597528228E-4</v>
      </c>
      <c r="AF39" s="25">
        <f t="shared" si="4"/>
        <v>2.1753334148989594E-2</v>
      </c>
      <c r="AG39" s="25">
        <f t="shared" si="21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22"/>
        <v>1.2309207287050747E-2</v>
      </c>
      <c r="AP39" s="40">
        <f t="shared" si="23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>LN(N39/C39)</f>
        <v>2.1753334148989594E-2</v>
      </c>
      <c r="AT39" s="28">
        <f>+(G39-I39)/(H39-I39)</f>
        <v>1</v>
      </c>
      <c r="AU39" s="28">
        <f>+(N39-P39)/(O39-P39)</f>
        <v>0.73494917904613899</v>
      </c>
      <c r="AV39" s="40">
        <f>+(N39-V39)/(U39-V39)</f>
        <v>0.9434454756380497</v>
      </c>
      <c r="AW39" s="25">
        <f>LN(N39/C39)</f>
        <v>2.1753334148989594E-2</v>
      </c>
      <c r="AX39" s="28">
        <f>(N39-L39)/(U39-V39)</f>
        <v>1.3921113689095647E-2</v>
      </c>
      <c r="AY39" s="25">
        <f>LN(G39/I39)</f>
        <v>2.0626965870858095E-2</v>
      </c>
      <c r="AZ39" s="25">
        <f>LN(N39/P39)</f>
        <v>3.1502422245448815E-3</v>
      </c>
      <c r="BA39" s="25">
        <f t="shared" si="24"/>
        <v>0.26804733727811692</v>
      </c>
      <c r="BB39" s="25">
        <f>AR38</f>
        <v>-6.2725849196481752E-4</v>
      </c>
      <c r="BC39" s="25">
        <f t="shared" si="25"/>
        <v>2.3191252909048648E-4</v>
      </c>
      <c r="BD39" s="39">
        <f>IF(AR38&lt;0,1,0)</f>
        <v>1</v>
      </c>
      <c r="BF39" t="str">
        <f>IF(B39=2,IF(AV38&lt;0.226,IF(AND(ABS(AA39)&lt;0.03,AO39&lt;0.8),IF(AND(AT39&lt;0.5 &amp; Q38&lt;14),2,1),0),IF(AV38&lt;0.8,IF(AND(AT39&gt;0.2,AK39&gt;-0.03,AA39&gt;-0.01),1,0),0)),"")</f>
        <v/>
      </c>
      <c r="BG39" t="str">
        <f>IF(B39=3,IF(AV38&lt;0.85,IF(AND(K39&gt;942,AT39&gt;0.9),0.25,1)*IF(AR38&lt;-0.004,1,0.5),0),"")</f>
        <v/>
      </c>
      <c r="BH39" t="str">
        <f>IF(B39=4,IF(AV38&lt;0.6,IF(AQ39&gt;=0,IF(K39&lt;1018,2,1),0),IF(AV38&gt;0.85,IF(AQ39&lt;=0,-0.5,0),0)),"")</f>
        <v/>
      </c>
      <c r="BI39" t="str">
        <f>IF(B39=5,IF(AV38&lt;0.4,IF(AQ39&gt; -0.004,1,0),IF(AV38&lt;0.95,IF(AND(AO39&lt;0.85,AT39&lt;0.95,AQ39&gt;0,K39&lt;1115),0.5,0),0)),"")</f>
        <v/>
      </c>
      <c r="BJ39" s="25" t="str">
        <f>IF(MAX(BE39:BI39)=0,"",MAX(BE39:BI39)*AR39)</f>
        <v/>
      </c>
    </row>
    <row r="40" spans="1:62">
      <c r="A40" s="1">
        <v>42556</v>
      </c>
      <c r="B40" s="41">
        <f t="shared" si="14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27"/>
        <v>2903.2055</v>
      </c>
      <c r="T40" t="str">
        <f t="shared" si="26"/>
        <v>牛</v>
      </c>
      <c r="U40">
        <f t="shared" ref="U40:U46" si="31">MAX(H40,O40)</f>
        <v>3009.46</v>
      </c>
      <c r="V40">
        <f t="shared" si="28"/>
        <v>2990.64</v>
      </c>
      <c r="W40" s="40">
        <f t="shared" si="15"/>
        <v>6.2732493523816766E-3</v>
      </c>
      <c r="X40">
        <f t="shared" si="29"/>
        <v>1418</v>
      </c>
      <c r="Y40">
        <f t="shared" si="30"/>
        <v>935</v>
      </c>
      <c r="Z40" s="25">
        <f t="shared" si="3"/>
        <v>6.290632572908887E-3</v>
      </c>
      <c r="AA40" s="25">
        <f t="shared" si="16"/>
        <v>1.0534501463329614E-3</v>
      </c>
      <c r="AB40" s="25">
        <f t="shared" si="17"/>
        <v>-1.0206372387948433E-3</v>
      </c>
      <c r="AC40" s="25">
        <f t="shared" si="18"/>
        <v>5.2526121135868945E-3</v>
      </c>
      <c r="AD40" s="25">
        <f t="shared" si="19"/>
        <v>5.9021602014776254E-3</v>
      </c>
      <c r="AE40" s="25">
        <f t="shared" si="20"/>
        <v>-3.7108915090394056E-4</v>
      </c>
      <c r="AF40" s="25">
        <f t="shared" si="4"/>
        <v>4.8815229626827852E-3</v>
      </c>
      <c r="AG40" s="25">
        <f t="shared" si="21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22"/>
        <v>6.1700944969433728E-2</v>
      </c>
      <c r="AP40" s="40">
        <f t="shared" si="23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>LN(N40/C40)</f>
        <v>4.8815229626827852E-3</v>
      </c>
      <c r="AT40" s="28">
        <f>+(G40-I40)/(H40-I40)</f>
        <v>0.55697609783212065</v>
      </c>
      <c r="AU40" s="28">
        <f>+(N40-P40)/(O40-P40)</f>
        <v>0.6828512396693992</v>
      </c>
      <c r="AV40" s="40">
        <f>+(N40-V40)/(U40-V40)</f>
        <v>0.83687566418702775</v>
      </c>
      <c r="AW40" s="25">
        <f>LN(N40/C40)</f>
        <v>4.8815229626827852E-3</v>
      </c>
      <c r="AX40" s="28">
        <f>(N40-L40)/(U40-V40)</f>
        <v>0.23804463336875553</v>
      </c>
      <c r="AY40" s="25">
        <f>LN(G40/I40)</f>
        <v>3.3448531510737339E-3</v>
      </c>
      <c r="AZ40" s="25">
        <f>LN(N40/P40)</f>
        <v>2.2010707884155701E-3</v>
      </c>
      <c r="BA40" s="25">
        <f t="shared" si="24"/>
        <v>0.9434454756380497</v>
      </c>
      <c r="BB40" s="25">
        <f>AR39</f>
        <v>3.2127224082609349E-4</v>
      </c>
      <c r="BC40" s="25">
        <f t="shared" si="25"/>
        <v>2.1753334148989594E-2</v>
      </c>
      <c r="BD40" s="39">
        <f>IF(AR39&lt;0,1,0)</f>
        <v>0</v>
      </c>
      <c r="BF40">
        <f>IF(B40=2,IF(AV39&lt;0.226,IF(AND(ABS(AA40)&lt;0.03,AO40&lt;0.8),IF(AND(AT40&lt;0.5 &amp; Q39&lt;14),2,1),0),IF(AV39&lt;0.8,IF(AND(AT40&gt;0.2,AK40&gt;-0.03,AA40&gt;-0.01),1,0),0)),"")</f>
        <v>0</v>
      </c>
      <c r="BG40" t="str">
        <f>IF(B40=3,IF(AV39&lt;0.85,IF(AND(K40&gt;942,AT40&gt;0.9),0.25,1)*IF(AR39&lt;-0.004,1,0.5),0),"")</f>
        <v/>
      </c>
      <c r="BH40" t="str">
        <f>IF(B40=4,IF(AV39&lt;0.6,IF(AQ40&gt;=0,IF(K40&lt;1018,2,1),0),IF(AV39&gt;0.85,IF(AQ40&lt;=0,-0.5,0),0)),"")</f>
        <v/>
      </c>
      <c r="BI40" t="str">
        <f>IF(B40=5,IF(AV39&lt;0.4,IF(AQ40&gt; -0.004,1,0),IF(AV39&lt;0.95,IF(AND(AO40&lt;0.85,AT40&lt;0.95,AQ40&gt;0,K40&lt;1115),0.5,0),0)),"")</f>
        <v/>
      </c>
      <c r="BJ40" s="25" t="str">
        <f>IF(MAX(BE40:BI40)=0,"",MAX(BE40:BI40)*AR40)</f>
        <v/>
      </c>
    </row>
    <row r="41" spans="1:62">
      <c r="A41" s="1">
        <v>42557</v>
      </c>
      <c r="B41" s="41">
        <f t="shared" si="14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27"/>
        <v>2906.5909999999994</v>
      </c>
      <c r="T41" t="str">
        <f t="shared" si="26"/>
        <v>牛</v>
      </c>
      <c r="U41">
        <f t="shared" si="31"/>
        <v>3017.29</v>
      </c>
      <c r="V41">
        <f t="shared" si="28"/>
        <v>2985.65</v>
      </c>
      <c r="W41" s="40">
        <f t="shared" si="15"/>
        <v>1.0541598949799193E-2</v>
      </c>
      <c r="X41">
        <f t="shared" si="29"/>
        <v>1500</v>
      </c>
      <c r="Y41">
        <f t="shared" si="30"/>
        <v>1020</v>
      </c>
      <c r="Z41" s="25">
        <f t="shared" si="3"/>
        <v>1.0551872256980068E-2</v>
      </c>
      <c r="AA41" s="25">
        <f t="shared" si="16"/>
        <v>-2.6211898283210605E-3</v>
      </c>
      <c r="AB41" s="25">
        <f t="shared" si="17"/>
        <v>0</v>
      </c>
      <c r="AC41" s="25">
        <f t="shared" si="18"/>
        <v>1.0541598949799193E-2</v>
      </c>
      <c r="AD41" s="25">
        <f t="shared" si="19"/>
        <v>6.2402439271248339E-3</v>
      </c>
      <c r="AE41" s="25">
        <f t="shared" si="20"/>
        <v>-4.3013550226744541E-3</v>
      </c>
      <c r="AF41" s="25">
        <f t="shared" si="4"/>
        <v>6.2402439271248339E-3</v>
      </c>
      <c r="AG41" s="25">
        <f t="shared" si="21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22"/>
        <v>0.69718309859154204</v>
      </c>
      <c r="AP41" s="40">
        <f t="shared" si="23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>LN(N41/C41)</f>
        <v>6.2402439271248339E-3</v>
      </c>
      <c r="AT41" s="28">
        <f>+(G41-I41)/(H41-I41)</f>
        <v>0.83531960996749954</v>
      </c>
      <c r="AU41" s="28">
        <f>+(N41-P41)/(O41-P41)</f>
        <v>1</v>
      </c>
      <c r="AV41" s="40">
        <f>+(N41-V41)/(U41-V41)</f>
        <v>1</v>
      </c>
      <c r="AW41" s="25">
        <f>LN(N41/C41)</f>
        <v>6.2402439271248339E-3</v>
      </c>
      <c r="AX41" s="28">
        <f>(N41-L41)/(U41-V41)</f>
        <v>0.45922882427306588</v>
      </c>
      <c r="AY41" s="25">
        <f>LN(G41/I41)</f>
        <v>5.1514131611647149E-3</v>
      </c>
      <c r="AZ41" s="25">
        <f>LN(N41/P41)</f>
        <v>4.7073292902032769E-3</v>
      </c>
      <c r="BA41" s="25">
        <f t="shared" si="24"/>
        <v>0.83687566418702775</v>
      </c>
      <c r="BB41" s="25">
        <f>AR40</f>
        <v>1.4912706856353365E-3</v>
      </c>
      <c r="BC41" s="25">
        <f t="shared" si="25"/>
        <v>4.8815229626827852E-3</v>
      </c>
      <c r="BD41" s="39">
        <f>IF(AR40&lt;0,1,0)</f>
        <v>0</v>
      </c>
      <c r="BF41" t="str">
        <f>IF(B41=2,IF(AV40&lt;0.226,IF(AND(ABS(AA41)&lt;0.03,AO41&lt;0.8),IF(AND(AT41&lt;0.5 &amp; Q40&lt;14),2,1),0),IF(AV40&lt;0.8,IF(AND(AT41&gt;0.2,AK41&gt;-0.03,AA41&gt;-0.01),1,0),0)),"")</f>
        <v/>
      </c>
      <c r="BG41">
        <f>IF(B41=3,IF(AV40&lt;0.85,IF(AND(K41&gt;942,AT41&gt;0.9),0.25,1)*IF(AR40&lt;-0.004,1,0.5),0),"")</f>
        <v>0.5</v>
      </c>
      <c r="BH41" t="str">
        <f>IF(B41=4,IF(AV40&lt;0.6,IF(AQ41&gt;=0,IF(K41&lt;1018,2,1),0),IF(AV40&gt;0.85,IF(AQ41&lt;=0,-0.5,0),0)),"")</f>
        <v/>
      </c>
      <c r="BI41" t="str">
        <f>IF(B41=5,IF(AV40&lt;0.4,IF(AQ41&gt; -0.004,1,0),IF(AV40&lt;0.95,IF(AND(AO41&lt;0.85,AT41&lt;0.95,AQ41&gt;0,K41&lt;1115),0.5,0),0)),"")</f>
        <v/>
      </c>
      <c r="BJ41" s="25">
        <f>IF(MAX(BE41:BI41)=0,"",MAX(BE41:BI41)*AR41)</f>
        <v>2.4136059027409164E-3</v>
      </c>
    </row>
    <row r="42" spans="1:62">
      <c r="A42" s="1">
        <v>42558</v>
      </c>
      <c r="B42" s="41">
        <f t="shared" si="14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27"/>
        <v>2910.7505000000001</v>
      </c>
      <c r="T42" t="str">
        <f t="shared" si="26"/>
        <v>牛</v>
      </c>
      <c r="U42">
        <f t="shared" si="31"/>
        <v>3023.65</v>
      </c>
      <c r="V42">
        <f t="shared" si="28"/>
        <v>2995.4</v>
      </c>
      <c r="W42" s="40">
        <f t="shared" si="15"/>
        <v>9.3869323019112674E-3</v>
      </c>
      <c r="X42">
        <f t="shared" si="29"/>
        <v>1429</v>
      </c>
      <c r="Y42">
        <f t="shared" si="30"/>
        <v>1126</v>
      </c>
      <c r="Z42" s="25">
        <f t="shared" si="3"/>
        <v>9.3874092411982656E-3</v>
      </c>
      <c r="AA42" s="25">
        <f t="shared" si="16"/>
        <v>-2.6349689359217152E-3</v>
      </c>
      <c r="AB42" s="25">
        <f t="shared" si="17"/>
        <v>-2.2514702003145772E-3</v>
      </c>
      <c r="AC42" s="25">
        <f t="shared" si="18"/>
        <v>7.1354621015966716E-3</v>
      </c>
      <c r="AD42" s="25">
        <f t="shared" si="19"/>
        <v>4.7406022810159969E-3</v>
      </c>
      <c r="AE42" s="25">
        <f t="shared" si="20"/>
        <v>-4.6463300208952991E-3</v>
      </c>
      <c r="AF42" s="25">
        <f t="shared" si="4"/>
        <v>2.4891320807012836E-3</v>
      </c>
      <c r="AG42" s="25">
        <f t="shared" si="21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22"/>
        <v>0.59768637532133684</v>
      </c>
      <c r="AP42" s="40">
        <f t="shared" si="23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>LN(N42/C42)</f>
        <v>2.4891320807012836E-3</v>
      </c>
      <c r="AT42" s="28">
        <f>+(G42-I42)/(H42-I42)</f>
        <v>0.30462724935733598</v>
      </c>
      <c r="AU42" s="28">
        <f>+(N42-P42)/(O42-P42)</f>
        <v>0.68372093023254965</v>
      </c>
      <c r="AV42" s="40">
        <f>+(N42-V42)/(U42-V42)</f>
        <v>0.75929203539822365</v>
      </c>
      <c r="AW42" s="25">
        <f>LN(N42/C42)</f>
        <v>2.4891320807012836E-3</v>
      </c>
      <c r="AX42" s="28">
        <f>(N42-L42)/(U42-V42)</f>
        <v>0.45592920353982685</v>
      </c>
      <c r="AY42" s="25">
        <f>LN(G42/I42)</f>
        <v>2.3708269481655152E-3</v>
      </c>
      <c r="AZ42" s="25">
        <f>LN(N42/P42)</f>
        <v>4.884542025903979E-3</v>
      </c>
      <c r="BA42" s="25">
        <f t="shared" si="24"/>
        <v>1</v>
      </c>
      <c r="BB42" s="25">
        <f>AR41</f>
        <v>4.8272118054818328E-3</v>
      </c>
      <c r="BC42" s="25">
        <f t="shared" si="25"/>
        <v>6.2402439271248339E-3</v>
      </c>
      <c r="BD42" s="39">
        <f>IF(AR41&lt;0,1,0)</f>
        <v>0</v>
      </c>
      <c r="BF42" t="str">
        <f>IF(B42=2,IF(AV41&lt;0.226,IF(AND(ABS(AA42)&lt;0.03,AO42&lt;0.8),IF(AND(AT42&lt;0.5 &amp; Q41&lt;14),2,1),0),IF(AV41&lt;0.8,IF(AND(AT42&gt;0.2,AK42&gt;-0.03,AA42&gt;-0.01),1,0),0)),"")</f>
        <v/>
      </c>
      <c r="BG42" t="str">
        <f>IF(B42=3,IF(AV41&lt;0.85,IF(AND(K42&gt;942,AT42&gt;0.9),0.25,1)*IF(AR41&lt;-0.004,1,0.5),0),"")</f>
        <v/>
      </c>
      <c r="BH42">
        <f>IF(B42=4,IF(AV41&lt;0.6,IF(AQ42&gt;=0,IF(K42&lt;1018,2,1),0),IF(AV41&gt;0.85,IF(AQ42&lt;=0,-0.5,0),0)),"")</f>
        <v>0</v>
      </c>
      <c r="BI42" t="str">
        <f>IF(B42=5,IF(AV41&lt;0.4,IF(AQ42&gt; -0.004,1,0),IF(AV41&lt;0.95,IF(AND(AO42&lt;0.85,AT42&lt;0.95,AQ42&gt;0,K42&lt;1115),0.5,0),0)),"")</f>
        <v/>
      </c>
      <c r="BJ42" s="25" t="str">
        <f>IF(MAX(BE42:BI42)=0,"",MAX(BE42:BI42)*AR42)</f>
        <v/>
      </c>
    </row>
    <row r="43" spans="1:62">
      <c r="A43" s="1">
        <v>42559</v>
      </c>
      <c r="B43" s="41">
        <f t="shared" si="14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27"/>
        <v>2914.8894999999998</v>
      </c>
      <c r="T43" t="str">
        <f t="shared" si="26"/>
        <v>牛</v>
      </c>
      <c r="U43">
        <f t="shared" si="31"/>
        <v>3001.18</v>
      </c>
      <c r="V43">
        <f t="shared" si="28"/>
        <v>2983.89</v>
      </c>
      <c r="W43" s="40">
        <f t="shared" si="15"/>
        <v>5.7777262748958513E-3</v>
      </c>
      <c r="X43">
        <f t="shared" si="29"/>
        <v>935</v>
      </c>
      <c r="Y43">
        <f t="shared" si="30"/>
        <v>1019</v>
      </c>
      <c r="Z43" s="25">
        <f t="shared" si="3"/>
        <v>5.7626994363953179E-3</v>
      </c>
      <c r="AA43" s="25">
        <f t="shared" si="16"/>
        <v>-5.4909580592015584E-3</v>
      </c>
      <c r="AB43" s="25">
        <f t="shared" si="17"/>
        <v>-4.3711573672797288E-3</v>
      </c>
      <c r="AC43" s="25">
        <f t="shared" si="18"/>
        <v>1.4065689076162998E-3</v>
      </c>
      <c r="AD43" s="25">
        <f t="shared" si="19"/>
        <v>2.8326204761242334E-4</v>
      </c>
      <c r="AE43" s="25">
        <f t="shared" si="20"/>
        <v>-5.4944642272834977E-3</v>
      </c>
      <c r="AF43" s="25">
        <f t="shared" si="4"/>
        <v>-4.0878953196673198E-3</v>
      </c>
      <c r="AG43" s="25">
        <f t="shared" si="21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22"/>
        <v>0.95083863504916655</v>
      </c>
      <c r="AP43" s="40">
        <f t="shared" si="23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>LN(N43/C43)</f>
        <v>-4.0878953196673198E-3</v>
      </c>
      <c r="AT43" s="28">
        <f>+(G43-I43)/(H43-I43)</f>
        <v>0.39271255060728616</v>
      </c>
      <c r="AU43" s="28">
        <f>+(N43-P43)/(O43-P43)</f>
        <v>6.0934891485811112E-2</v>
      </c>
      <c r="AV43" s="40">
        <f>+(N43-V43)/(U43-V43)</f>
        <v>0.2429149797571013</v>
      </c>
      <c r="AW43" s="25">
        <f>LN(N43/C43)</f>
        <v>-4.0878953196673198E-3</v>
      </c>
      <c r="AX43" s="28">
        <f>(N43-L43)/(U43-V43)</f>
        <v>-0.13533834586464405</v>
      </c>
      <c r="AY43" s="25">
        <f>LN(G43/I43)</f>
        <v>2.2729679034011519E-3</v>
      </c>
      <c r="AZ43" s="25">
        <f>LN(N43/P43)</f>
        <v>2.4433306399751714E-4</v>
      </c>
      <c r="BA43" s="25">
        <f t="shared" si="24"/>
        <v>0.75929203539822365</v>
      </c>
      <c r="BB43" s="25">
        <f>AR42</f>
        <v>4.2784935101547123E-3</v>
      </c>
      <c r="BC43" s="25">
        <f t="shared" si="25"/>
        <v>2.4891320807012836E-3</v>
      </c>
      <c r="BD43" s="39">
        <f>IF(AR42&lt;0,1,0)</f>
        <v>0</v>
      </c>
      <c r="BF43" t="str">
        <f>IF(B43=2,IF(AV42&lt;0.226,IF(AND(ABS(AA43)&lt;0.03,AO43&lt;0.8),IF(AND(AT43&lt;0.5 &amp; Q42&lt;14),2,1),0),IF(AV42&lt;0.8,IF(AND(AT43&gt;0.2,AK43&gt;-0.03,AA43&gt;-0.01),1,0),0)),"")</f>
        <v/>
      </c>
      <c r="BG43" t="str">
        <f>IF(B43=3,IF(AV42&lt;0.85,IF(AND(K43&gt;942,AT43&gt;0.9),0.25,1)*IF(AR42&lt;-0.004,1,0.5),0),"")</f>
        <v/>
      </c>
      <c r="BH43" t="str">
        <f>IF(B43=4,IF(AV42&lt;0.6,IF(AQ43&gt;=0,IF(K43&lt;1018,2,1),0),IF(AV42&gt;0.85,IF(AQ43&lt;=0,-0.5,0),0)),"")</f>
        <v/>
      </c>
      <c r="BI43">
        <f>IF(B43=5,IF(AV42&lt;0.4,IF(AQ43&gt; -0.004,1,0),IF(AV42&lt;0.95,IF(AND(AO43&lt;0.85,AT43&lt;0.95,AQ43&gt;0,K43&lt;1115),0.5,0),0)),"")</f>
        <v>0</v>
      </c>
      <c r="BJ43" s="25" t="str">
        <f>IF(MAX(BE43:BI43)=0,"",MAX(BE43:BI43)*AR43)</f>
        <v/>
      </c>
    </row>
    <row r="44" spans="1:62">
      <c r="A44" s="1">
        <v>42562</v>
      </c>
      <c r="B44" s="41">
        <f t="shared" si="14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27"/>
        <v>2917.9360000000001</v>
      </c>
      <c r="T44" t="str">
        <f t="shared" si="26"/>
        <v>牛</v>
      </c>
      <c r="U44">
        <f t="shared" si="31"/>
        <v>3022.94</v>
      </c>
      <c r="V44">
        <f t="shared" si="28"/>
        <v>2990.91</v>
      </c>
      <c r="W44" s="40">
        <f t="shared" si="15"/>
        <v>1.0652178842794785E-2</v>
      </c>
      <c r="X44">
        <f t="shared" si="29"/>
        <v>1334</v>
      </c>
      <c r="Y44">
        <f t="shared" si="30"/>
        <v>1451</v>
      </c>
      <c r="Z44" s="25">
        <f t="shared" si="3"/>
        <v>1.0698956158663949E-2</v>
      </c>
      <c r="AA44" s="25">
        <f t="shared" si="16"/>
        <v>1.8923948782023068E-3</v>
      </c>
      <c r="AB44" s="25">
        <f t="shared" si="17"/>
        <v>-9.3123477417182202E-3</v>
      </c>
      <c r="AC44" s="25">
        <f t="shared" si="18"/>
        <v>1.3398311010765925E-3</v>
      </c>
      <c r="AD44" s="25">
        <f t="shared" si="19"/>
        <v>9.7030855899836264E-3</v>
      </c>
      <c r="AE44" s="25">
        <f t="shared" si="20"/>
        <v>-9.49093252811086E-4</v>
      </c>
      <c r="AF44" s="25">
        <f t="shared" si="4"/>
        <v>3.9073784826537081E-4</v>
      </c>
      <c r="AG44" s="25">
        <f t="shared" si="21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22"/>
        <v>6.237260497350948E-2</v>
      </c>
      <c r="AP44" s="40">
        <f t="shared" si="23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>LN(N44/C44)</f>
        <v>3.9073784826537081E-4</v>
      </c>
      <c r="AT44" s="28">
        <f>+(G44-I44)/(H44-I44)</f>
        <v>0.93966571545046862</v>
      </c>
      <c r="AU44" s="28">
        <f>+(N44-P44)/(O44-P44)</f>
        <v>0.12519512956603787</v>
      </c>
      <c r="AV44" s="40">
        <f>+(N44-V44)/(U44-V44)</f>
        <v>0.12519512956603787</v>
      </c>
      <c r="AW44" s="25">
        <f>LN(N44/C44)</f>
        <v>3.9073784826537081E-4</v>
      </c>
      <c r="AX44" s="28">
        <f>(N44-L44)/(U44-V44)</f>
        <v>-0.6893537308772959</v>
      </c>
      <c r="AY44" s="25">
        <f>LN(G44/I44)</f>
        <v>7.6737915875515379E-3</v>
      </c>
      <c r="AZ44" s="25">
        <f>LN(N44/P44)</f>
        <v>1.3398311010765925E-3</v>
      </c>
      <c r="BA44" s="25">
        <f t="shared" si="24"/>
        <v>0.2429149797571013</v>
      </c>
      <c r="BB44" s="25">
        <f>AR43</f>
        <v>-7.8280247268273343E-4</v>
      </c>
      <c r="BC44" s="25">
        <f t="shared" si="25"/>
        <v>-4.0878953196673198E-3</v>
      </c>
      <c r="BD44" s="39">
        <f>IF(AR43&lt;0,1,0)</f>
        <v>1</v>
      </c>
      <c r="BF44" t="str">
        <f>IF(B44=2,IF(AV43&lt;0.226,IF(AND(ABS(AA44)&lt;0.03,AO44&lt;0.8),IF(AND(AT44&lt;0.5 &amp; Q43&lt;14),2,1),0),IF(AV43&lt;0.8,IF(AND(AT44&gt;0.2,AK44&gt;-0.03,AA44&gt;-0.01),1,0),0)),"")</f>
        <v/>
      </c>
      <c r="BG44" t="str">
        <f>IF(B44=3,IF(AV43&lt;0.85,IF(AND(K44&gt;942,AT44&gt;0.9),0.25,1)*IF(AR43&lt;-0.004,1,0.5),0),"")</f>
        <v/>
      </c>
      <c r="BH44" t="str">
        <f>IF(B44=4,IF(AV43&lt;0.6,IF(AQ44&gt;=0,IF(K44&lt;1018,2,1),0),IF(AV43&gt;0.85,IF(AQ44&lt;=0,-0.5,0),0)),"")</f>
        <v/>
      </c>
      <c r="BI44" t="str">
        <f>IF(B44=5,IF(AV43&lt;0.4,IF(AQ44&gt; -0.004,1,0),IF(AV43&lt;0.95,IF(AND(AO44&lt;0.85,AT44&lt;0.95,AQ44&gt;0,K44&lt;1115),0.5,0),0)),"")</f>
        <v/>
      </c>
      <c r="BJ44" s="25" t="str">
        <f>IF(MAX(BE44:BI44)=0,"",MAX(BE44:BI44)*AR44)</f>
        <v/>
      </c>
    </row>
    <row r="45" spans="1:62">
      <c r="A45" s="1">
        <v>42563</v>
      </c>
      <c r="B45" s="41">
        <f t="shared" si="14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27"/>
        <v>2926.0284999999994</v>
      </c>
      <c r="T45" t="str">
        <f t="shared" si="26"/>
        <v>牛</v>
      </c>
      <c r="U45">
        <f t="shared" si="31"/>
        <v>3049.38</v>
      </c>
      <c r="V45">
        <f t="shared" si="28"/>
        <v>2984.42</v>
      </c>
      <c r="W45" s="40">
        <f t="shared" si="15"/>
        <v>2.1532868159573299E-2</v>
      </c>
      <c r="X45">
        <f t="shared" si="29"/>
        <v>1500</v>
      </c>
      <c r="Y45">
        <f t="shared" si="30"/>
        <v>1104</v>
      </c>
      <c r="Z45" s="25">
        <f t="shared" si="3"/>
        <v>2.1707457260101867E-2</v>
      </c>
      <c r="AA45" s="25">
        <f t="shared" si="16"/>
        <v>-8.0167822259182529E-4</v>
      </c>
      <c r="AB45" s="25">
        <f t="shared" si="17"/>
        <v>0</v>
      </c>
      <c r="AC45" s="25">
        <f t="shared" si="18"/>
        <v>2.1532868159573299E-2</v>
      </c>
      <c r="AD45" s="25">
        <f t="shared" si="19"/>
        <v>1.8822449464120743E-2</v>
      </c>
      <c r="AE45" s="25">
        <f t="shared" si="20"/>
        <v>-2.7104186954523949E-3</v>
      </c>
      <c r="AF45" s="25">
        <f t="shared" si="4"/>
        <v>1.8822449464120743E-2</v>
      </c>
      <c r="AG45" s="25">
        <f t="shared" si="21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22"/>
        <v>0.2227722772277195</v>
      </c>
      <c r="AP45" s="40">
        <f t="shared" si="23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>LN(N45/C45)</f>
        <v>1.8822449464120743E-2</v>
      </c>
      <c r="AT45" s="28">
        <f>+(G45-I45)/(H45-I45)</f>
        <v>0.28795379537953142</v>
      </c>
      <c r="AU45" s="28">
        <f>+(N45-P45)/(O45-P45)</f>
        <v>1</v>
      </c>
      <c r="AV45" s="40">
        <f>+(N45-V45)/(U45-V45)</f>
        <v>1</v>
      </c>
      <c r="AW45" s="25">
        <f>LN(N45/C45)</f>
        <v>1.8822449464120743E-2</v>
      </c>
      <c r="AX45" s="28">
        <f>(N45-L45)/(U45-V45)</f>
        <v>0.83589901477832751</v>
      </c>
      <c r="AY45" s="25">
        <f>LN(G45/I45)</f>
        <v>3.5020799058184354E-3</v>
      </c>
      <c r="AZ45" s="25">
        <f>LN(N45/P45)</f>
        <v>1.7967348870898615E-2</v>
      </c>
      <c r="BA45" s="25">
        <f t="shared" si="24"/>
        <v>0.12519512956603787</v>
      </c>
      <c r="BB45" s="25">
        <f>AR44</f>
        <v>-7.345440151570206E-3</v>
      </c>
      <c r="BC45" s="25">
        <f t="shared" si="25"/>
        <v>3.9073784826537081E-4</v>
      </c>
      <c r="BD45" s="39">
        <f>IF(AR44&lt;0,1,0)</f>
        <v>1</v>
      </c>
      <c r="BF45">
        <f>IF(B45=2,IF(AV44&lt;0.226,IF(AND(ABS(AA45)&lt;0.03,AO45&lt;0.8),IF(AND(AT45&lt;0.5 &amp; Q44&lt;14),2,1),0),IF(AV44&lt;0.8,IF(AND(AT45&gt;0.2,AK45&gt;-0.03,AA45&gt;-0.01),1,0),0)),"")</f>
        <v>1</v>
      </c>
      <c r="BG45" t="str">
        <f>IF(B45=3,IF(AV44&lt;0.85,IF(AND(K45&gt;942,AT45&gt;0.9),0.25,1)*IF(AR44&lt;-0.004,1,0.5),0),"")</f>
        <v/>
      </c>
      <c r="BH45" t="str">
        <f>IF(B45=4,IF(AV44&lt;0.6,IF(AQ45&gt;=0,IF(K45&lt;1018,2,1),0),IF(AV44&gt;0.85,IF(AQ45&lt;=0,-0.5,0),0)),"")</f>
        <v/>
      </c>
      <c r="BI45" t="str">
        <f>IF(B45=5,IF(AV44&lt;0.4,IF(AQ45&gt; -0.004,1,0),IF(AV44&lt;0.95,IF(AND(AO45&lt;0.85,AT45&lt;0.95,AQ45&gt;0,K45&lt;1115),0.5,0),0)),"")</f>
        <v/>
      </c>
      <c r="BJ45" s="25">
        <f>IF(MAX(BE45:BI45)=0,"",MAX(BE45:BI45)*AR45)</f>
        <v>1.7967348870898615E-2</v>
      </c>
    </row>
    <row r="46" spans="1:62">
      <c r="A46" s="1">
        <v>42564</v>
      </c>
      <c r="B46" s="41">
        <f t="shared" si="14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27"/>
        <v>2936.3879999999999</v>
      </c>
      <c r="T46" t="str">
        <f t="shared" si="26"/>
        <v>牛</v>
      </c>
      <c r="U46">
        <f t="shared" si="31"/>
        <v>3068.46</v>
      </c>
      <c r="V46">
        <f t="shared" si="28"/>
        <v>3048.2</v>
      </c>
      <c r="W46" s="40">
        <f t="shared" si="15"/>
        <v>6.6245546072490682E-3</v>
      </c>
      <c r="X46">
        <f t="shared" si="29"/>
        <v>943</v>
      </c>
      <c r="Y46">
        <f t="shared" si="30"/>
        <v>1436</v>
      </c>
      <c r="Z46" s="25">
        <f t="shared" si="3"/>
        <v>6.6436902977856172E-3</v>
      </c>
      <c r="AA46" s="25">
        <f t="shared" si="16"/>
        <v>4.2630708217310152E-5</v>
      </c>
      <c r="AB46" s="25">
        <f t="shared" si="17"/>
        <v>-2.5354263355864908E-3</v>
      </c>
      <c r="AC46" s="25">
        <f t="shared" si="18"/>
        <v>4.0891282716625718E-3</v>
      </c>
      <c r="AD46" s="25">
        <f t="shared" si="19"/>
        <v>6.1948851017612416E-3</v>
      </c>
      <c r="AE46" s="25">
        <f t="shared" si="20"/>
        <v>-4.2966950548784351E-4</v>
      </c>
      <c r="AF46" s="25">
        <f t="shared" si="4"/>
        <v>3.6594587661745895E-3</v>
      </c>
      <c r="AG46" s="25">
        <f t="shared" si="21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22"/>
        <v>1.1476264997404999E-2</v>
      </c>
      <c r="AP46" s="40">
        <f t="shared" si="23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>LN(N46/C46)</f>
        <v>3.6594587661745895E-3</v>
      </c>
      <c r="AT46" s="28">
        <f>+(G46-I46)/(H46-I46)</f>
        <v>0.56911841418882703</v>
      </c>
      <c r="AU46" s="28">
        <f>+(N46-P46)/(O46-P46)</f>
        <v>0.66189719130895641</v>
      </c>
      <c r="AV46" s="40">
        <f>+(N46-V46)/(U46-V46)</f>
        <v>0.61648568608095267</v>
      </c>
      <c r="AW46" s="25">
        <f>LN(N46/C46)</f>
        <v>3.6594587661745895E-3</v>
      </c>
      <c r="AX46" s="28">
        <f>(N46-L46)/(U46-V46)</f>
        <v>-0.11697926949653827</v>
      </c>
      <c r="AY46" s="25">
        <f>LN(G46/I46)</f>
        <v>3.57149667057414E-3</v>
      </c>
      <c r="AZ46" s="25">
        <f>LN(N46/P46)</f>
        <v>4.0891282716625718E-3</v>
      </c>
      <c r="BA46" s="25">
        <f t="shared" si="24"/>
        <v>1</v>
      </c>
      <c r="BB46" s="25">
        <f>AR45</f>
        <v>1.7967348870898615E-2</v>
      </c>
      <c r="BC46" s="25">
        <f t="shared" si="25"/>
        <v>1.8822449464120743E-2</v>
      </c>
      <c r="BD46" s="39">
        <f>IF(AR45&lt;0,1,0)</f>
        <v>0</v>
      </c>
      <c r="BF46" t="str">
        <f>IF(B46=2,IF(AV45&lt;0.226,IF(AND(ABS(AA46)&lt;0.03,AO46&lt;0.8),IF(AND(AT46&lt;0.5 &amp; Q45&lt;14),2,1),0),IF(AV45&lt;0.8,IF(AND(AT46&gt;0.2,AK46&gt;-0.03,AA46&gt;-0.01),1,0),0)),"")</f>
        <v/>
      </c>
      <c r="BG46">
        <f>IF(B46=3,IF(AV45&lt;0.85,IF(AND(K46&gt;942,AT46&gt;0.9),0.25,1)*IF(AR45&lt;-0.004,1,0.5),0),"")</f>
        <v>0</v>
      </c>
      <c r="BH46" t="str">
        <f>IF(B46=4,IF(AV45&lt;0.6,IF(AQ46&gt;=0,IF(K46&lt;1018,2,1),0),IF(AV45&gt;0.85,IF(AQ46&lt;=0,-0.5,0),0)),"")</f>
        <v/>
      </c>
      <c r="BI46" t="str">
        <f>IF(B46=5,IF(AV45&lt;0.4,IF(AQ46&gt; -0.004,1,0),IF(AV45&lt;0.95,IF(AND(AO46&lt;0.85,AT46&lt;0.95,AQ46&gt;0,K46&lt;1115),0.5,0),0)),"")</f>
        <v/>
      </c>
      <c r="BJ46" s="25" t="str">
        <f>IF(MAX(BE46:BI46)=0,"",MAX(BE46:BI46)*AR46)</f>
        <v/>
      </c>
    </row>
    <row r="47" spans="1:62">
      <c r="A47" s="1">
        <v>42565</v>
      </c>
      <c r="B47" s="41">
        <f t="shared" si="14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27"/>
        <v>2945.0619999999999</v>
      </c>
      <c r="T47" t="str">
        <f t="shared" si="26"/>
        <v>牛</v>
      </c>
      <c r="U47">
        <v>3057.05</v>
      </c>
      <c r="V47">
        <v>3036.52</v>
      </c>
      <c r="W47" s="40">
        <f t="shared" si="15"/>
        <v>6.7382758150758082E-3</v>
      </c>
      <c r="X47">
        <f t="shared" si="29"/>
        <v>1500</v>
      </c>
      <c r="Y47">
        <f t="shared" si="30"/>
        <v>1422</v>
      </c>
      <c r="Z47" s="25">
        <f t="shared" si="3"/>
        <v>6.7201749274954994E-3</v>
      </c>
      <c r="AA47" s="25">
        <f t="shared" si="16"/>
        <v>-1.8673347839899246E-3</v>
      </c>
      <c r="AB47" s="25">
        <f t="shared" si="17"/>
        <v>-9.9164311595114209E-4</v>
      </c>
      <c r="AC47" s="25">
        <f t="shared" si="18"/>
        <v>5.74663269912462E-3</v>
      </c>
      <c r="AD47" s="25">
        <f t="shared" si="19"/>
        <v>6.7735272213799154E-4</v>
      </c>
      <c r="AE47" s="25">
        <f t="shared" si="20"/>
        <v>-6.060923092937826E-3</v>
      </c>
      <c r="AF47" s="25">
        <f t="shared" si="4"/>
        <v>-3.1429039381311542E-4</v>
      </c>
      <c r="AG47" s="25">
        <f t="shared" si="21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22"/>
        <v>0.9769503546099495</v>
      </c>
      <c r="AP47" s="40">
        <f t="shared" si="23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>LN(N47/C47)</f>
        <v>-3.1429039381311542E-4</v>
      </c>
      <c r="AT47" s="28">
        <f>+(G47-I47)/(H47-I47)</f>
        <v>0.34574468085107968</v>
      </c>
      <c r="AU47" s="28">
        <f>+(N47-P47)/(O47-P47)</f>
        <v>1</v>
      </c>
      <c r="AV47" s="40">
        <f>+(N47-V47)/(U47-V47)</f>
        <v>0.85241110569896883</v>
      </c>
      <c r="AW47" s="25">
        <f>LN(N47/C47)</f>
        <v>-3.1429039381311542E-4</v>
      </c>
      <c r="AX47" s="28">
        <f>(N47-L47)/(U47-V47)</f>
        <v>0.2766682903068573</v>
      </c>
      <c r="AY47" s="25">
        <f>LN(G47/I47)</f>
        <v>1.2804057023409936E-3</v>
      </c>
      <c r="AZ47" s="25">
        <f>LN(N47/P47)</f>
        <v>5.6247901097201966E-3</v>
      </c>
      <c r="BA47" s="25">
        <f t="shared" si="24"/>
        <v>0.61648568608095267</v>
      </c>
      <c r="BB47" s="25">
        <f>AR46</f>
        <v>-7.7403555609824347E-4</v>
      </c>
      <c r="BC47" s="25">
        <f t="shared" si="25"/>
        <v>3.6594587661745895E-3</v>
      </c>
      <c r="BD47" s="39">
        <f>IF(AR46&lt;0,1,0)</f>
        <v>1</v>
      </c>
      <c r="BF47" t="str">
        <f>IF(B47=2,IF(AV46&lt;0.226,IF(AND(ABS(AA47)&lt;0.03,AO47&lt;0.8),IF(AND(AT47&lt;0.5 &amp; Q46&lt;14),2,1),0),IF(AV46&lt;0.8,IF(AND(AT47&gt;0.2,AK47&gt;-0.03,AA47&gt;-0.01),1,0),0)),"")</f>
        <v/>
      </c>
      <c r="BG47" t="str">
        <f>IF(B47=3,IF(AV46&lt;0.85,IF(AND(K47&gt;942,AT47&gt;0.9),0.25,1)*IF(AR46&lt;-0.004,1,0.5),0),"")</f>
        <v/>
      </c>
      <c r="BH47">
        <f>IF(B47=4,IF(AV46&lt;0.6,IF(AQ47&gt;=0,IF(K47&lt;1018,2,1),0),IF(AV46&gt;0.85,IF(AQ47&lt;=0,-0.5,0),0)),"")</f>
        <v>0</v>
      </c>
      <c r="BI47" t="str">
        <f>IF(B47=5,IF(AV46&lt;0.4,IF(AQ47&gt; -0.004,1,0),IF(AV46&lt;0.95,IF(AND(AO47&lt;0.85,AT47&lt;0.95,AQ47&gt;0,K47&lt;1115),0.5,0),0)),"")</f>
        <v/>
      </c>
      <c r="BJ47" s="25" t="str">
        <f>IF(MAX(BE47:BI47)=0,"",MAX(BE47:BI47)*AR47)</f>
        <v/>
      </c>
    </row>
    <row r="48" spans="1:62">
      <c r="A48" s="1">
        <v>42566</v>
      </c>
      <c r="B48" s="41">
        <f t="shared" si="14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27"/>
        <v>2954.1220000000003</v>
      </c>
      <c r="T48" t="str">
        <f t="shared" si="26"/>
        <v>牛</v>
      </c>
      <c r="U48">
        <v>3062.68</v>
      </c>
      <c r="V48">
        <v>3044.54</v>
      </c>
      <c r="W48" s="40">
        <f t="shared" si="15"/>
        <v>5.9405272272749759E-3</v>
      </c>
      <c r="X48">
        <f t="shared" si="29"/>
        <v>1444</v>
      </c>
      <c r="Y48">
        <f t="shared" si="30"/>
        <v>1340</v>
      </c>
      <c r="Z48" s="25">
        <f t="shared" si="3"/>
        <v>5.9345433607704678E-3</v>
      </c>
      <c r="AA48" s="25">
        <f t="shared" si="16"/>
        <v>8.7060407744197848E-4</v>
      </c>
      <c r="AB48" s="25">
        <f t="shared" si="17"/>
        <v>-2.7399158547140607E-3</v>
      </c>
      <c r="AC48" s="25">
        <f t="shared" si="18"/>
        <v>3.2006113725609139E-3</v>
      </c>
      <c r="AD48" s="25">
        <f t="shared" si="19"/>
        <v>1.960990012923203E-3</v>
      </c>
      <c r="AE48" s="25">
        <f t="shared" si="20"/>
        <v>-3.9795372143518019E-3</v>
      </c>
      <c r="AF48" s="25">
        <f t="shared" si="4"/>
        <v>-7.7892584179084523E-4</v>
      </c>
      <c r="AG48" s="25">
        <f t="shared" si="21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22"/>
        <v>0.66584917228692264</v>
      </c>
      <c r="AP48" s="40">
        <f t="shared" si="23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>LN(N48/C48)</f>
        <v>-7.7892584179084523E-4</v>
      </c>
      <c r="AT48" s="28">
        <f>+(G48-I48)/(H48-I48)</f>
        <v>0.40220723482525855</v>
      </c>
      <c r="AU48" s="28">
        <f>+(N48-P48)/(O48-P48)</f>
        <v>0.59494491250810877</v>
      </c>
      <c r="AV48" s="40">
        <f>+(N48-V48)/(U48-V48)</f>
        <v>0.53803748621831793</v>
      </c>
      <c r="AW48" s="25">
        <f>LN(N48/C48)</f>
        <v>-7.7892584179084523E-4</v>
      </c>
      <c r="AX48" s="28">
        <f>(N48-L48)/(U48-V48)</f>
        <v>2.7012127894169784E-2</v>
      </c>
      <c r="AY48" s="25">
        <f>LN(G48/I48)</f>
        <v>2.1514553574460593E-3</v>
      </c>
      <c r="AZ48" s="25">
        <f>LN(N48/P48)</f>
        <v>3.0101245467763524E-3</v>
      </c>
      <c r="BA48" s="25">
        <f t="shared" si="24"/>
        <v>0.85241110569896883</v>
      </c>
      <c r="BB48" s="25">
        <f>AR47</f>
        <v>1.8615754037189336E-3</v>
      </c>
      <c r="BC48" s="25">
        <f t="shared" si="25"/>
        <v>-3.1429039381311542E-4</v>
      </c>
      <c r="BD48" s="39">
        <f>IF(AR47&lt;0,1,0)</f>
        <v>0</v>
      </c>
      <c r="BF48" t="str">
        <f>IF(B48=2,IF(AV47&lt;0.226,IF(AND(ABS(AA48)&lt;0.03,AO48&lt;0.8),IF(AND(AT48&lt;0.5 &amp; Q47&lt;14),2,1),0),IF(AV47&lt;0.8,IF(AND(AT48&gt;0.2,AK48&gt;-0.03,AA48&gt;-0.01),1,0),0)),"")</f>
        <v/>
      </c>
      <c r="BG48" t="str">
        <f>IF(B48=3,IF(AV47&lt;0.85,IF(AND(K48&gt;942,AT48&gt;0.9),0.25,1)*IF(AR47&lt;-0.004,1,0.5),0),"")</f>
        <v/>
      </c>
      <c r="BH48" t="str">
        <f>IF(B48=4,IF(AV47&lt;0.6,IF(AQ48&gt;=0,IF(K48&lt;1018,2,1),0),IF(AV47&gt;0.85,IF(AQ48&lt;=0,-0.5,0),0)),"")</f>
        <v/>
      </c>
      <c r="BI48">
        <f>IF(B48=5,IF(AV47&lt;0.4,IF(AQ48&gt; -0.004,1,0),IF(AV47&lt;0.95,IF(AND(AO48&lt;0.85,AT48&lt;0.95,AQ48&gt;0,K48&lt;1115),0.5,0),0)),"")</f>
        <v>0</v>
      </c>
      <c r="BJ48" s="25" t="str">
        <f>IF(MAX(BE48:BI48)=0,"",MAX(BE48:BI48)*AR48)</f>
        <v/>
      </c>
    </row>
    <row r="49" spans="1:62">
      <c r="A49" s="1">
        <v>42569</v>
      </c>
      <c r="B49" s="41">
        <f t="shared" si="14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27"/>
        <v>2962.5819999999999</v>
      </c>
      <c r="T49" t="str">
        <f t="shared" si="26"/>
        <v>牛</v>
      </c>
      <c r="U49">
        <v>3058.32</v>
      </c>
      <c r="V49">
        <v>3031.64</v>
      </c>
      <c r="W49" s="40">
        <f t="shared" si="15"/>
        <v>8.7620183684871088E-3</v>
      </c>
      <c r="X49">
        <f t="shared" si="29"/>
        <v>1348</v>
      </c>
      <c r="Y49">
        <f t="shared" si="30"/>
        <v>1042</v>
      </c>
      <c r="Z49" s="25">
        <f t="shared" si="3"/>
        <v>8.7543148140857494E-3</v>
      </c>
      <c r="AA49" s="25">
        <f t="shared" si="16"/>
        <v>-2.1829131865065913E-3</v>
      </c>
      <c r="AB49" s="25">
        <f t="shared" si="17"/>
        <v>-4.8378626875766042E-3</v>
      </c>
      <c r="AC49" s="25">
        <f t="shared" si="18"/>
        <v>3.9241556809106676E-3</v>
      </c>
      <c r="AD49" s="25">
        <f t="shared" si="19"/>
        <v>3.4982249773802911E-3</v>
      </c>
      <c r="AE49" s="25">
        <f t="shared" si="20"/>
        <v>-5.2637933911068519E-3</v>
      </c>
      <c r="AF49" s="25">
        <f t="shared" si="4"/>
        <v>-1.3396377101963263E-3</v>
      </c>
      <c r="AG49" s="25">
        <f t="shared" si="21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22"/>
        <v>0.60037523452157393</v>
      </c>
      <c r="AP49" s="40">
        <f t="shared" si="23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>LN(N49/C49)</f>
        <v>-1.3396377101963263E-3</v>
      </c>
      <c r="AT49" s="28">
        <f>+(G49-I49)/(H49-I49)</f>
        <v>0.72382739212007119</v>
      </c>
      <c r="AU49" s="28">
        <f>+(N49-P49)/(O49-P49)</f>
        <v>0.21932424422050043</v>
      </c>
      <c r="AV49" s="40">
        <f>+(N49-V49)/(U49-V49)</f>
        <v>0.44677661169415078</v>
      </c>
      <c r="AW49" s="25">
        <f>LN(N49/C49)</f>
        <v>-1.3396377101963263E-3</v>
      </c>
      <c r="AX49" s="28">
        <f>(N49-L49)/(U49-V49)</f>
        <v>-0.27061469265367977</v>
      </c>
      <c r="AY49" s="25">
        <f>LN(G49/I49)</f>
        <v>6.3427349525421355E-3</v>
      </c>
      <c r="AZ49" s="25">
        <f>LN(N49/P49)</f>
        <v>1.2164211763234941E-3</v>
      </c>
      <c r="BA49" s="25">
        <f t="shared" si="24"/>
        <v>0.53803748621831793</v>
      </c>
      <c r="BB49" s="25">
        <f>AR48</f>
        <v>1.6044242852586167E-4</v>
      </c>
      <c r="BC49" s="25">
        <f t="shared" si="25"/>
        <v>-7.7892584179084523E-4</v>
      </c>
      <c r="BD49" s="39">
        <f>IF(AR48&lt;0,1,0)</f>
        <v>0</v>
      </c>
      <c r="BF49" t="str">
        <f>IF(B49=2,IF(AV48&lt;0.226,IF(AND(ABS(AA49)&lt;0.03,AO49&lt;0.8),IF(AND(AT49&lt;0.5 &amp; Q48&lt;14),2,1),0),IF(AV48&lt;0.8,IF(AND(AT49&gt;0.2,AK49&gt;-0.03,AA49&gt;-0.01),1,0),0)),"")</f>
        <v/>
      </c>
      <c r="BG49" t="str">
        <f>IF(B49=3,IF(AV48&lt;0.85,IF(AND(K49&gt;942,AT49&gt;0.9),0.25,1)*IF(AR48&lt;-0.004,1,0.5),0),"")</f>
        <v/>
      </c>
      <c r="BH49" t="str">
        <f>IF(B49=4,IF(AV48&lt;0.6,IF(AQ49&gt;=0,IF(K49&lt;1018,2,1),0),IF(AV48&gt;0.85,IF(AQ49&lt;=0,-0.5,0),0)),"")</f>
        <v/>
      </c>
      <c r="BI49" t="str">
        <f>IF(B49=5,IF(AV48&lt;0.4,IF(AQ49&gt; -0.004,1,0),IF(AV48&lt;0.95,IF(AND(AO49&lt;0.85,AT49&lt;0.95,AQ49&gt;0,K49&lt;1115),0.5,0),0)),"")</f>
        <v/>
      </c>
      <c r="BJ49" s="25" t="str">
        <f>IF(MAX(BE49:BI49)=0,"",MAX(BE49:BI49)*AR49)</f>
        <v/>
      </c>
    </row>
    <row r="50" spans="1:62">
      <c r="A50" s="1">
        <v>42570</v>
      </c>
      <c r="B50" s="41">
        <f t="shared" si="14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27"/>
        <v>2970.3195000000001</v>
      </c>
      <c r="T50" t="str">
        <f t="shared" si="26"/>
        <v>牛</v>
      </c>
      <c r="U50">
        <v>3043.6</v>
      </c>
      <c r="V50">
        <v>3014.29</v>
      </c>
      <c r="W50" s="40">
        <f t="shared" si="15"/>
        <v>9.6767120935859E-3</v>
      </c>
      <c r="X50">
        <f t="shared" si="29"/>
        <v>935</v>
      </c>
      <c r="Y50">
        <f t="shared" si="30"/>
        <v>1317</v>
      </c>
      <c r="Z50" s="25">
        <f t="shared" si="3"/>
        <v>9.6407179719955223E-3</v>
      </c>
      <c r="AA50" s="25">
        <f t="shared" si="16"/>
        <v>-1.0947124514667813E-3</v>
      </c>
      <c r="AB50" s="25">
        <f t="shared" si="17"/>
        <v>-2.3025568542803729E-3</v>
      </c>
      <c r="AC50" s="25">
        <f t="shared" si="18"/>
        <v>7.3741552393055227E-3</v>
      </c>
      <c r="AD50" s="25">
        <f t="shared" si="19"/>
        <v>1.1078548692776231E-3</v>
      </c>
      <c r="AE50" s="25">
        <f t="shared" si="20"/>
        <v>-8.5688572243083575E-3</v>
      </c>
      <c r="AF50" s="25">
        <f t="shared" si="4"/>
        <v>-1.1947019850028033E-3</v>
      </c>
      <c r="AG50" s="25">
        <f t="shared" si="21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22"/>
        <v>0.84853932584270153</v>
      </c>
      <c r="AP50" s="40">
        <f t="shared" si="23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>LN(N50/C50)</f>
        <v>-1.1947019850028033E-3</v>
      </c>
      <c r="AT50" s="28">
        <f>+(G50-I50)/(H50-I50)</f>
        <v>2.6966292134827374E-2</v>
      </c>
      <c r="AU50" s="28">
        <f>+(N50-P50)/(O50-P50)</f>
        <v>0.97679509632223305</v>
      </c>
      <c r="AV50" s="40">
        <f>+(N50-V50)/(U50-V50)</f>
        <v>0.76117366086659799</v>
      </c>
      <c r="AW50" s="25">
        <f>LN(N50/C50)</f>
        <v>-1.1947019850028033E-3</v>
      </c>
      <c r="AX50" s="28">
        <f>(N50-L50)/(U50-V50)</f>
        <v>0.51450017059024067</v>
      </c>
      <c r="AY50" s="25">
        <f>LN(G50/I50)</f>
        <v>1.9856700874394369E-4</v>
      </c>
      <c r="AZ50" s="25">
        <f>LN(N50/P50)</f>
        <v>7.3741552393055227E-3</v>
      </c>
      <c r="BA50" s="25">
        <f t="shared" si="24"/>
        <v>0.44677661169415078</v>
      </c>
      <c r="BB50" s="25">
        <f>AR49</f>
        <v>-2.369412726505865E-3</v>
      </c>
      <c r="BC50" s="25">
        <f t="shared" si="25"/>
        <v>-1.3396377101963263E-3</v>
      </c>
      <c r="BD50" s="39">
        <f>IF(AR49&lt;0,1,0)</f>
        <v>1</v>
      </c>
      <c r="BF50">
        <f>IF(B50=2,IF(AV49&lt;0.226,IF(AND(ABS(AA50)&lt;0.03,AO50&lt;0.8),IF(AND(AT50&lt;0.5 &amp; Q49&lt;14),2,1),0),IF(AV49&lt;0.8,IF(AND(AT50&gt;0.2,AK50&gt;-0.03,AA50&gt;-0.01),1,0),0)),"")</f>
        <v>0</v>
      </c>
      <c r="BG50" t="str">
        <f>IF(B50=3,IF(AV49&lt;0.85,IF(AND(K50&gt;942,AT50&gt;0.9),0.25,1)*IF(AR49&lt;-0.004,1,0.5),0),"")</f>
        <v/>
      </c>
      <c r="BH50" t="str">
        <f>IF(B50=4,IF(AV49&lt;0.6,IF(AQ50&gt;=0,IF(K50&lt;1018,2,1),0),IF(AV49&gt;0.85,IF(AQ50&lt;=0,-0.5,0),0)),"")</f>
        <v/>
      </c>
      <c r="BI50" t="str">
        <f>IF(B50=5,IF(AV49&lt;0.4,IF(AQ50&gt; -0.004,1,0),IF(AV49&lt;0.95,IF(AND(AO50&lt;0.85,AT50&lt;0.95,AQ50&gt;0,K50&lt;1115),0.5,0),0)),"")</f>
        <v/>
      </c>
      <c r="BJ50" s="25" t="str">
        <f>IF(MAX(BE50:BI50)=0,"",MAX(BE50:BI50)*AR50)</f>
        <v/>
      </c>
    </row>
    <row r="51" spans="1:62">
      <c r="A51" s="1">
        <v>42571</v>
      </c>
      <c r="B51" s="41">
        <f t="shared" si="14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27"/>
        <v>2978.2215000000001</v>
      </c>
      <c r="T51" t="str">
        <f t="shared" si="26"/>
        <v>牛</v>
      </c>
      <c r="U51">
        <v>3043</v>
      </c>
      <c r="V51">
        <v>3022.63</v>
      </c>
      <c r="W51" s="40">
        <f t="shared" si="15"/>
        <v>6.7165575802709465E-3</v>
      </c>
      <c r="X51">
        <f t="shared" si="29"/>
        <v>1003</v>
      </c>
      <c r="Y51">
        <f t="shared" si="30"/>
        <v>1052</v>
      </c>
      <c r="Z51" s="25">
        <f t="shared" si="3"/>
        <v>6.7123382464880964E-3</v>
      </c>
      <c r="AA51" s="25">
        <f t="shared" si="16"/>
        <v>-6.2260041442519615E-4</v>
      </c>
      <c r="AB51" s="25">
        <f t="shared" si="17"/>
        <v>-4.9745609840474844E-3</v>
      </c>
      <c r="AC51" s="25">
        <f t="shared" si="18"/>
        <v>1.7419965962235653E-3</v>
      </c>
      <c r="AD51" s="25">
        <f t="shared" si="19"/>
        <v>2.7280028633089536E-3</v>
      </c>
      <c r="AE51" s="25">
        <f t="shared" si="20"/>
        <v>-3.988554716962074E-3</v>
      </c>
      <c r="AF51" s="25">
        <f t="shared" si="4"/>
        <v>-2.2465581207385529E-3</v>
      </c>
      <c r="AG51" s="25">
        <f t="shared" si="21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22"/>
        <v>0.59302896416298434</v>
      </c>
      <c r="AP51" s="40">
        <f t="shared" si="23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>LN(N51/C51)</f>
        <v>-2.2465581207385529E-3</v>
      </c>
      <c r="AT51" s="28">
        <f>+(G51-I51)/(H51-I51)</f>
        <v>0.64997545409915825</v>
      </c>
      <c r="AU51" s="28">
        <f>+(N51-P51)/(O51-P51)</f>
        <v>9.0098126672632922E-2</v>
      </c>
      <c r="AV51" s="40">
        <f>+(N51-V51)/(U51-V51)</f>
        <v>0.25871379479626949</v>
      </c>
      <c r="AW51" s="25">
        <f>LN(N51/C51)</f>
        <v>-2.2465581207385529E-3</v>
      </c>
      <c r="AX51" s="28">
        <f>(N51-L51)/(U51-V51)</f>
        <v>-0.40304369170348947</v>
      </c>
      <c r="AY51" s="25">
        <f>LN(G51/I51)</f>
        <v>4.3707257826982185E-3</v>
      </c>
      <c r="AZ51" s="25">
        <f>LN(N51/P51)</f>
        <v>3.3362016167961937E-4</v>
      </c>
      <c r="BA51" s="25">
        <f t="shared" si="24"/>
        <v>0.76117366086659799</v>
      </c>
      <c r="BB51" s="25">
        <f>AR50</f>
        <v>4.9784524395213277E-3</v>
      </c>
      <c r="BC51" s="25">
        <f t="shared" si="25"/>
        <v>-1.1947019850028033E-3</v>
      </c>
      <c r="BD51" s="39">
        <f>IF(AR50&lt;0,1,0)</f>
        <v>0</v>
      </c>
      <c r="BF51" t="str">
        <f>IF(B51=2,IF(AV50&lt;0.226,IF(AND(ABS(AA51)&lt;0.03,AO51&lt;0.8),IF(AND(AT51&lt;0.5 &amp; Q50&lt;14),2,1),0),IF(AV50&lt;0.8,IF(AND(AT51&gt;0.2,AK51&gt;-0.03,AA51&gt;-0.01),1,0),0)),"")</f>
        <v/>
      </c>
      <c r="BG51">
        <f>IF(B51=3,IF(AV50&lt;0.85,IF(AND(K51&gt;942,AT51&gt;0.9),0.25,1)*IF(AR50&lt;-0.004,1,0.5),0),"")</f>
        <v>0.5</v>
      </c>
      <c r="BH51" t="str">
        <f>IF(B51=4,IF(AV50&lt;0.6,IF(AQ51&gt;=0,IF(K51&lt;1018,2,1),0),IF(AV50&gt;0.85,IF(AQ51&lt;=0,-0.5,0),0)),"")</f>
        <v/>
      </c>
      <c r="BI51" t="str">
        <f>IF(B51=5,IF(AV50&lt;0.4,IF(AQ51&gt; -0.004,1,0),IF(AV50&lt;0.95,IF(AND(AO51&lt;0.85,AT51&lt;0.95,AQ51&gt;0,K51&lt;1115),0.5,0),0)),"")</f>
        <v/>
      </c>
      <c r="BJ51" s="25">
        <f>IF(MAX(BE51:BI51)=0,"",MAX(BE51:BI51)*AR51)</f>
        <v>-1.3538904151481012E-3</v>
      </c>
    </row>
    <row r="52" spans="1:62">
      <c r="A52" s="1">
        <v>42572</v>
      </c>
      <c r="B52" s="41">
        <f t="shared" si="14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27"/>
        <v>2984.3389999999995</v>
      </c>
      <c r="T52" t="str">
        <f t="shared" si="26"/>
        <v>牛</v>
      </c>
      <c r="U52">
        <v>3053.33</v>
      </c>
      <c r="V52">
        <v>3027.37</v>
      </c>
      <c r="W52" s="40">
        <f t="shared" si="15"/>
        <v>8.5385425103426931E-3</v>
      </c>
      <c r="X52">
        <f t="shared" si="29"/>
        <v>1314</v>
      </c>
      <c r="Y52">
        <f t="shared" si="30"/>
        <v>1454</v>
      </c>
      <c r="Z52" s="25">
        <f t="shared" si="3"/>
        <v>8.5744484079799295E-3</v>
      </c>
      <c r="AA52" s="25">
        <f t="shared" si="16"/>
        <v>-9.9083477911141894E-5</v>
      </c>
      <c r="AB52" s="25">
        <f t="shared" si="17"/>
        <v>-4.7009938289303234E-3</v>
      </c>
      <c r="AC52" s="25">
        <f t="shared" si="18"/>
        <v>3.8375486814124543E-3</v>
      </c>
      <c r="AD52" s="25">
        <f t="shared" si="19"/>
        <v>8.4625718614011261E-3</v>
      </c>
      <c r="AE52" s="25">
        <f t="shared" si="20"/>
        <v>-7.5970648941484553E-5</v>
      </c>
      <c r="AF52" s="25">
        <f t="shared" si="4"/>
        <v>3.7615780324709112E-3</v>
      </c>
      <c r="AG52" s="25">
        <f t="shared" si="21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22"/>
        <v>-1.624548736462679E-2</v>
      </c>
      <c r="AP52" s="40">
        <f t="shared" si="23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>LN(N52/C52)</f>
        <v>3.7615780324709112E-3</v>
      </c>
      <c r="AT52" s="28">
        <f>+(G52-I52)/(H52-I52)</f>
        <v>0.93817689530686377</v>
      </c>
      <c r="AU52" s="28">
        <f>+(N52-P52)/(O52-P52)</f>
        <v>0.21919302071976035</v>
      </c>
      <c r="AV52" s="40">
        <f>+(N52-V52)/(U52-V52)</f>
        <v>0.44838212634824004</v>
      </c>
      <c r="AW52" s="25">
        <f>LN(N52/C52)</f>
        <v>3.7615780324709112E-3</v>
      </c>
      <c r="AX52" s="28">
        <f>(N52-L52)/(U52-V52)</f>
        <v>-0.39098613251154168</v>
      </c>
      <c r="AY52" s="25">
        <f>LN(G52/I52)</f>
        <v>6.8425450996740765E-3</v>
      </c>
      <c r="AZ52" s="25">
        <f>LN(N52/P52)</f>
        <v>1.3236748722289149E-3</v>
      </c>
      <c r="BA52" s="25">
        <f t="shared" si="24"/>
        <v>0.25871379479626949</v>
      </c>
      <c r="BB52" s="25">
        <f>AR51</f>
        <v>-2.7077808302962024E-3</v>
      </c>
      <c r="BC52" s="25">
        <f t="shared" si="25"/>
        <v>-2.2465581207385529E-3</v>
      </c>
      <c r="BD52" s="39">
        <f>IF(AR51&lt;0,1,0)</f>
        <v>1</v>
      </c>
      <c r="BF52" t="str">
        <f>IF(B52=2,IF(AV51&lt;0.226,IF(AND(ABS(AA52)&lt;0.03,AO52&lt;0.8),IF(AND(AT52&lt;0.5 &amp; Q51&lt;14),2,1),0),IF(AV51&lt;0.8,IF(AND(AT52&gt;0.2,AK52&gt;-0.03,AA52&gt;-0.01),1,0),0)),"")</f>
        <v/>
      </c>
      <c r="BG52" t="str">
        <f>IF(B52=3,IF(AV51&lt;0.85,IF(AND(K52&gt;942,AT52&gt;0.9),0.25,1)*IF(AR51&lt;-0.004,1,0.5),0),"")</f>
        <v/>
      </c>
      <c r="BH52">
        <f>IF(B52=4,IF(AV51&lt;0.6,IF(AQ52&gt;=0,IF(K52&lt;1018,2,1),0),IF(AV51&gt;0.85,IF(AQ52&lt;=0,-0.5,0),0)),"")</f>
        <v>1</v>
      </c>
      <c r="BI52" t="str">
        <f>IF(B52=5,IF(AV51&lt;0.4,IF(AQ52&gt; -0.004,1,0),IF(AV51&lt;0.95,IF(AND(AO52&lt;0.85,AT52&lt;0.95,AQ52&gt;0,K52&lt;1115),0.5,0),0)),"")</f>
        <v/>
      </c>
      <c r="BJ52" s="25">
        <f>IF(MAX(BE52:BI52)=0,"",MAX(BE52:BI52)*AR52)</f>
        <v>-3.3343383656547292E-3</v>
      </c>
    </row>
    <row r="53" spans="1:62">
      <c r="A53" s="1">
        <v>42573</v>
      </c>
      <c r="B53" s="41">
        <f t="shared" si="14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27"/>
        <v>2991.6914999999999</v>
      </c>
      <c r="T53" t="str">
        <f t="shared" si="26"/>
        <v>牛</v>
      </c>
      <c r="U53">
        <f t="shared" ref="U53:U84" si="32">MAX(H53,O53)</f>
        <v>3039.27</v>
      </c>
      <c r="V53">
        <f t="shared" ref="V53:V84" si="33">MIN(I53,P53)</f>
        <v>3007.46</v>
      </c>
      <c r="W53" s="40">
        <f t="shared" si="15"/>
        <v>1.0521486307854391E-2</v>
      </c>
      <c r="X53">
        <f t="shared" si="29"/>
        <v>937</v>
      </c>
      <c r="Y53">
        <f t="shared" si="30"/>
        <v>1439</v>
      </c>
      <c r="Z53" s="25">
        <f t="shared" si="3"/>
        <v>1.0470290837754909E-2</v>
      </c>
      <c r="AA53" s="25">
        <f t="shared" si="16"/>
        <v>-2.9290142102050961E-4</v>
      </c>
      <c r="AB53" s="25">
        <f t="shared" si="17"/>
        <v>-8.7408377611921419E-3</v>
      </c>
      <c r="AC53" s="25">
        <f t="shared" si="18"/>
        <v>1.7806485466623689E-3</v>
      </c>
      <c r="AD53" s="25">
        <f t="shared" si="19"/>
        <v>3.7845193865325942E-4</v>
      </c>
      <c r="AE53" s="25">
        <f t="shared" si="20"/>
        <v>-1.0143034369201245E-2</v>
      </c>
      <c r="AF53" s="25">
        <f t="shared" si="4"/>
        <v>-8.3623858225388443E-3</v>
      </c>
      <c r="AG53" s="25">
        <f t="shared" si="21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22"/>
        <v>0.9445515911282496</v>
      </c>
      <c r="AP53" s="40">
        <f t="shared" si="23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>LN(N53/C53)</f>
        <v>-8.3623858225388443E-3</v>
      </c>
      <c r="AT53" s="28">
        <f>+(G53-I53)/(H53-I53)</f>
        <v>1.3982642237221151E-2</v>
      </c>
      <c r="AU53" s="28">
        <f>+(N53-P53)/(O53-P53)</f>
        <v>0.3055872291904298</v>
      </c>
      <c r="AV53" s="40">
        <f>+(N53-V53)/(U53-V53)</f>
        <v>0.16850047154983139</v>
      </c>
      <c r="AW53" s="25">
        <f>LN(N53/C53)</f>
        <v>-8.3623858225388443E-3</v>
      </c>
      <c r="AX53" s="28">
        <f>(N53-L53)/(U53-V53)</f>
        <v>-0.18861993083935902</v>
      </c>
      <c r="AY53" s="25">
        <f>LN(G53/I53)</f>
        <v>9.6068639460393236E-5</v>
      </c>
      <c r="AZ53" s="25">
        <f>LN(N53/P53)</f>
        <v>1.7806485466623689E-3</v>
      </c>
      <c r="BA53" s="25">
        <f t="shared" si="24"/>
        <v>0.44838212634824004</v>
      </c>
      <c r="BB53" s="25">
        <f>AR52</f>
        <v>-3.3343383656547292E-3</v>
      </c>
      <c r="BC53" s="25">
        <f t="shared" si="25"/>
        <v>3.7615780324709112E-3</v>
      </c>
      <c r="BD53" s="39">
        <f>IF(AR52&lt;0,1,0)</f>
        <v>1</v>
      </c>
      <c r="BF53" t="str">
        <f>IF(B53=2,IF(AV52&lt;0.226,IF(AND(ABS(AA53)&lt;0.03,AO53&lt;0.8),IF(AND(AT53&lt;0.5 &amp; Q52&lt;14),2,1),0),IF(AV52&lt;0.8,IF(AND(AT53&gt;0.2,AK53&gt;-0.03,AA53&gt;-0.01),1,0),0)),"")</f>
        <v/>
      </c>
      <c r="BG53" t="str">
        <f>IF(B53=3,IF(AV52&lt;0.85,IF(AND(K53&gt;942,AT53&gt;0.9),0.25,1)*IF(AR52&lt;-0.004,1,0.5),0),"")</f>
        <v/>
      </c>
      <c r="BH53" t="str">
        <f>IF(B53=4,IF(AV52&lt;0.6,IF(AQ53&gt;=0,IF(K53&lt;1018,2,1),0),IF(AV52&gt;0.85,IF(AQ53&lt;=0,-0.5,0),0)),"")</f>
        <v/>
      </c>
      <c r="BI53">
        <f>IF(B53=5,IF(AV52&lt;0.4,IF(AQ53&gt; -0.004,1,0),IF(AV52&lt;0.95,IF(AND(AO53&lt;0.85,AT53&lt;0.95,AQ53&gt;0,K53&lt;1115),0.5,0),0)),"")</f>
        <v>0</v>
      </c>
      <c r="BJ53" s="25" t="str">
        <f>IF(MAX(BE53:BI53)=0,"",MAX(BE53:BI53)*AR53)</f>
        <v/>
      </c>
    </row>
    <row r="54" spans="1:62">
      <c r="A54" s="1">
        <v>42576</v>
      </c>
      <c r="B54" s="41">
        <f t="shared" si="14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27"/>
        <v>2999.6179999999999</v>
      </c>
      <c r="T54" t="str">
        <f t="shared" si="26"/>
        <v>牛</v>
      </c>
      <c r="U54">
        <f t="shared" si="32"/>
        <v>3027.12</v>
      </c>
      <c r="V54">
        <f t="shared" si="33"/>
        <v>3003.29</v>
      </c>
      <c r="W54" s="40">
        <f t="shared" si="15"/>
        <v>7.9033180297387248E-3</v>
      </c>
      <c r="X54">
        <f t="shared" si="29"/>
        <v>1059</v>
      </c>
      <c r="Y54">
        <f t="shared" si="30"/>
        <v>1415</v>
      </c>
      <c r="Z54" s="25">
        <f t="shared" si="3"/>
        <v>7.9219704197680003E-3</v>
      </c>
      <c r="AA54" s="25">
        <f t="shared" si="16"/>
        <v>-1.5711913890280559E-3</v>
      </c>
      <c r="AB54" s="25">
        <f t="shared" si="17"/>
        <v>-3.7365899555714538E-3</v>
      </c>
      <c r="AC54" s="25">
        <f t="shared" si="18"/>
        <v>4.1667280741671921E-3</v>
      </c>
      <c r="AD54" s="25">
        <f t="shared" si="19"/>
        <v>6.306346612151517E-3</v>
      </c>
      <c r="AE54" s="25">
        <f t="shared" si="20"/>
        <v>-1.5969714175870491E-3</v>
      </c>
      <c r="AF54" s="25">
        <f t="shared" si="4"/>
        <v>2.5697566565801525E-3</v>
      </c>
      <c r="AG54" s="25">
        <f t="shared" si="21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22"/>
        <v>0.16935835879529174</v>
      </c>
      <c r="AP54" s="40">
        <f t="shared" si="23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>LN(N54/C54)</f>
        <v>2.5697566565801525E-3</v>
      </c>
      <c r="AT54" s="28">
        <f>+(G54-I54)/(H54-I54)</f>
        <v>0.6865997381056359</v>
      </c>
      <c r="AU54" s="28">
        <f>+(N54-P54)/(O54-P54)</f>
        <v>0.6978297161936442</v>
      </c>
      <c r="AV54" s="40">
        <f>+(N54-V54)/(U54-V54)</f>
        <v>0.52622744439781799</v>
      </c>
      <c r="AW54" s="25">
        <f>LN(N54/C54)</f>
        <v>2.5697566565801525E-3</v>
      </c>
      <c r="AX54" s="28">
        <f>(N54-L54)/(U54-V54)</f>
        <v>-0.17247167436005623</v>
      </c>
      <c r="AY54" s="25">
        <f>LN(G54/I54)</f>
        <v>5.2223253902791665E-3</v>
      </c>
      <c r="AZ54" s="25">
        <f>LN(N54/P54)</f>
        <v>4.1667280741671921E-3</v>
      </c>
      <c r="BA54" s="25">
        <f t="shared" si="24"/>
        <v>0.16850047154983139</v>
      </c>
      <c r="BB54" s="25">
        <f>AR53</f>
        <v>-1.9895093139092089E-3</v>
      </c>
      <c r="BC54" s="25">
        <f t="shared" si="25"/>
        <v>-8.3623858225388443E-3</v>
      </c>
      <c r="BD54" s="39">
        <f>IF(AR53&lt;0,1,0)</f>
        <v>1</v>
      </c>
      <c r="BF54" t="str">
        <f>IF(B54=2,IF(AV53&lt;0.226,IF(AND(ABS(AA54)&lt;0.03,AO54&lt;0.8),IF(AND(AT54&lt;0.5 &amp; Q53&lt;14),2,1),0),IF(AV53&lt;0.8,IF(AND(AT54&gt;0.2,AK54&gt;-0.03,AA54&gt;-0.01),1,0),0)),"")</f>
        <v/>
      </c>
      <c r="BG54" t="str">
        <f>IF(B54=3,IF(AV53&lt;0.85,IF(AND(K54&gt;942,AT54&gt;0.9),0.25,1)*IF(AR53&lt;-0.004,1,0.5),0),"")</f>
        <v/>
      </c>
      <c r="BH54" t="str">
        <f>IF(B54=4,IF(AV53&lt;0.6,IF(AQ54&gt;=0,IF(K54&lt;1018,2,1),0),IF(AV53&gt;0.85,IF(AQ54&lt;=0,-0.5,0),0)),"")</f>
        <v/>
      </c>
      <c r="BI54" t="str">
        <f>IF(B54=5,IF(AV53&lt;0.4,IF(AQ54&gt; -0.004,1,0),IF(AV53&lt;0.95,IF(AND(AO54&lt;0.85,AT54&lt;0.95,AQ54&gt;0,K54&lt;1115),0.5,0),0)),"")</f>
        <v/>
      </c>
      <c r="BJ54" s="25" t="str">
        <f>IF(MAX(BE54:BI54)=0,"",MAX(BE54:BI54)*AR54)</f>
        <v/>
      </c>
    </row>
    <row r="55" spans="1:62">
      <c r="A55" s="1">
        <v>42577</v>
      </c>
      <c r="B55" s="41">
        <f t="shared" si="14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27"/>
        <v>3005.6244999999999</v>
      </c>
      <c r="T55" t="str">
        <f t="shared" si="26"/>
        <v>牛</v>
      </c>
      <c r="U55">
        <f t="shared" si="32"/>
        <v>3050.61</v>
      </c>
      <c r="V55">
        <f t="shared" si="33"/>
        <v>3013.8</v>
      </c>
      <c r="W55" s="40">
        <f t="shared" si="15"/>
        <v>1.2139829620069511E-2</v>
      </c>
      <c r="X55">
        <f t="shared" si="29"/>
        <v>1500</v>
      </c>
      <c r="Y55">
        <f t="shared" si="30"/>
        <v>931</v>
      </c>
      <c r="Z55" s="25">
        <f t="shared" si="3"/>
        <v>1.2212843890592011E-2</v>
      </c>
      <c r="AA55" s="25">
        <f t="shared" si="16"/>
        <v>-5.937109929666874E-4</v>
      </c>
      <c r="AB55" s="25">
        <f t="shared" si="17"/>
        <v>-1.442438510364193E-4</v>
      </c>
      <c r="AC55" s="25">
        <f t="shared" si="18"/>
        <v>1.1995585769033042E-2</v>
      </c>
      <c r="AD55" s="25">
        <f t="shared" si="19"/>
        <v>1.206019910561444E-2</v>
      </c>
      <c r="AE55" s="25">
        <f t="shared" si="20"/>
        <v>-7.9630514455148127E-5</v>
      </c>
      <c r="AF55" s="25">
        <f t="shared" si="4"/>
        <v>1.1915955254578016E-2</v>
      </c>
      <c r="AG55" s="25">
        <f t="shared" si="21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22"/>
        <v>1.1173184357531727E-2</v>
      </c>
      <c r="AP55" s="40">
        <f t="shared" si="23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>LN(N55/C55)</f>
        <v>1.1915955254578016E-2</v>
      </c>
      <c r="AT55" s="28">
        <f>+(G55-I55)/(H55-I55)</f>
        <v>0.73137802607076452</v>
      </c>
      <c r="AU55" s="28">
        <f>+(N55-P55)/(O55-P55)</f>
        <v>0.97930385700846423</v>
      </c>
      <c r="AV55" s="40">
        <f>+(N55-V55)/(U55-V55)</f>
        <v>0.98804672643303304</v>
      </c>
      <c r="AW55" s="25">
        <f>LN(N55/C55)</f>
        <v>1.1915955254578016E-2</v>
      </c>
      <c r="AX55" s="28">
        <f>(N55-L55)/(U55-V55)</f>
        <v>0.56126052703069507</v>
      </c>
      <c r="AY55" s="25">
        <f>LN(G55/I55)</f>
        <v>5.1991492702735849E-3</v>
      </c>
      <c r="AZ55" s="25">
        <f>LN(N55/P55)</f>
        <v>6.8492517148356783E-3</v>
      </c>
      <c r="BA55" s="25">
        <f t="shared" si="24"/>
        <v>0.52622744439781799</v>
      </c>
      <c r="BB55" s="25">
        <f>AR54</f>
        <v>-1.3618811304081358E-3</v>
      </c>
      <c r="BC55" s="25">
        <f t="shared" si="25"/>
        <v>2.5697566565801525E-3</v>
      </c>
      <c r="BD55" s="39">
        <f>IF(AR54&lt;0,1,0)</f>
        <v>1</v>
      </c>
      <c r="BF55">
        <f>IF(B55=2,IF(AV54&lt;0.226,IF(AND(ABS(AA55)&lt;0.03,AO55&lt;0.8),IF(AND(AT55&lt;0.5 &amp; Q54&lt;14),2,1),0),IF(AV54&lt;0.8,IF(AND(AT55&gt;0.2,AK55&gt;-0.03,AA55&gt;-0.01),1,0),0)),"")</f>
        <v>1</v>
      </c>
      <c r="BG55" t="str">
        <f>IF(B55=3,IF(AV54&lt;0.85,IF(AND(K55&gt;942,AT55&gt;0.9),0.25,1)*IF(AR54&lt;-0.004,1,0.5),0),"")</f>
        <v/>
      </c>
      <c r="BH55" t="str">
        <f>IF(B55=4,IF(AV54&lt;0.6,IF(AQ55&gt;=0,IF(K55&lt;1018,2,1),0),IF(AV54&gt;0.85,IF(AQ55&lt;=0,-0.5,0),0)),"")</f>
        <v/>
      </c>
      <c r="BI55" t="str">
        <f>IF(B55=5,IF(AV54&lt;0.4,IF(AQ55&gt; -0.004,1,0),IF(AV54&lt;0.95,IF(AND(AO55&lt;0.85,AT55&lt;0.95,AQ55&gt;0,K55&lt;1115),0.5,0),0)),"")</f>
        <v/>
      </c>
      <c r="BJ55" s="25">
        <f>IF(MAX(BE55:BI55)=0,"",MAX(BE55:BI55)*AR55)</f>
        <v>6.7964364987594394E-3</v>
      </c>
    </row>
    <row r="56" spans="1:62">
      <c r="A56" s="1">
        <v>42578</v>
      </c>
      <c r="B56" s="41">
        <f t="shared" si="14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27"/>
        <v>3012.5050000000001</v>
      </c>
      <c r="T56" t="str">
        <f t="shared" si="26"/>
        <v>牛</v>
      </c>
      <c r="U56">
        <f t="shared" si="32"/>
        <v>3057.42</v>
      </c>
      <c r="V56">
        <f t="shared" si="33"/>
        <v>2939.23</v>
      </c>
      <c r="W56" s="40">
        <f t="shared" si="15"/>
        <v>3.9423780783612056E-2</v>
      </c>
      <c r="X56">
        <f t="shared" si="29"/>
        <v>1022</v>
      </c>
      <c r="Y56">
        <f t="shared" si="30"/>
        <v>1317</v>
      </c>
      <c r="Z56" s="25">
        <f t="shared" si="3"/>
        <v>3.8746119323229661E-2</v>
      </c>
      <c r="AA56" s="25">
        <f t="shared" si="16"/>
        <v>6.5567966137839576E-5</v>
      </c>
      <c r="AB56" s="25">
        <f t="shared" si="17"/>
        <v>-2.1923523865161745E-2</v>
      </c>
      <c r="AC56" s="25">
        <f t="shared" si="18"/>
        <v>1.75002569184502E-2</v>
      </c>
      <c r="AD56" s="25">
        <f t="shared" si="19"/>
        <v>2.3085283321678139E-3</v>
      </c>
      <c r="AE56" s="25">
        <f t="shared" si="20"/>
        <v>-3.7115252451444251E-2</v>
      </c>
      <c r="AF56" s="25">
        <f t="shared" si="4"/>
        <v>-1.9614995532994031E-2</v>
      </c>
      <c r="AG56" s="25">
        <f t="shared" si="21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22"/>
        <v>0.85794882127744976</v>
      </c>
      <c r="AP56" s="40">
        <f t="shared" si="23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>LN(N56/C56)</f>
        <v>-1.9614995532994031E-2</v>
      </c>
      <c r="AT56" s="28">
        <f>+(G56-I56)/(H56-I56)</f>
        <v>0</v>
      </c>
      <c r="AU56" s="28">
        <f>+(N56-P56)/(O56-P56)</f>
        <v>0.84291747888238988</v>
      </c>
      <c r="AV56" s="40">
        <f>+(N56-V56)/(U56-V56)</f>
        <v>0.43903883577290675</v>
      </c>
      <c r="AW56" s="25">
        <f>LN(N56/C56)</f>
        <v>-1.9614995532994031E-2</v>
      </c>
      <c r="AX56" s="28">
        <f>(N56-L56)/(U56-V56)</f>
        <v>-0.14104408156358461</v>
      </c>
      <c r="AY56" s="25">
        <f>LN(G56/I56)</f>
        <v>0</v>
      </c>
      <c r="AZ56" s="25">
        <f>LN(N56/P56)</f>
        <v>1.75002569184502E-2</v>
      </c>
      <c r="BA56" s="25">
        <f t="shared" si="24"/>
        <v>0.98804672643303304</v>
      </c>
      <c r="BB56" s="25">
        <f>AR55</f>
        <v>6.7964364987594394E-3</v>
      </c>
      <c r="BC56" s="25">
        <f t="shared" si="25"/>
        <v>1.1915955254578016E-2</v>
      </c>
      <c r="BD56" s="39">
        <f>IF(AR55&lt;0,1,0)</f>
        <v>0</v>
      </c>
      <c r="BF56" t="str">
        <f>IF(B56=2,IF(AV55&lt;0.226,IF(AND(ABS(AA56)&lt;0.03,AO56&lt;0.8),IF(AND(AT56&lt;0.5 &amp; Q55&lt;14),2,1),0),IF(AV55&lt;0.8,IF(AND(AT56&gt;0.2,AK56&gt;-0.03,AA56&gt;-0.01),1,0),0)),"")</f>
        <v/>
      </c>
      <c r="BG56">
        <f>IF(B56=3,IF(AV55&lt;0.85,IF(AND(K56&gt;942,AT56&gt;0.9),0.25,1)*IF(AR55&lt;-0.004,1,0.5),0),"")</f>
        <v>0</v>
      </c>
      <c r="BH56" t="str">
        <f>IF(B56=4,IF(AV55&lt;0.6,IF(AQ56&gt;=0,IF(K56&lt;1018,2,1),0),IF(AV55&gt;0.85,IF(AQ56&lt;=0,-0.5,0),0)),"")</f>
        <v/>
      </c>
      <c r="BI56" t="str">
        <f>IF(B56=5,IF(AV55&lt;0.4,IF(AQ56&gt; -0.004,1,0),IF(AV55&lt;0.95,IF(AND(AO56&lt;0.85,AT56&lt;0.95,AQ56&gt;0,K56&lt;1115),0.5,0),0)),"")</f>
        <v/>
      </c>
      <c r="BJ56" s="25" t="str">
        <f>IF(MAX(BE56:BI56)=0,"",MAX(BE56:BI56)*AR56)</f>
        <v/>
      </c>
    </row>
    <row r="57" spans="1:62">
      <c r="A57" s="1">
        <v>42579</v>
      </c>
      <c r="B57" s="41">
        <f t="shared" si="14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27"/>
        <v>3015.4814999999999</v>
      </c>
      <c r="T57" t="str">
        <f t="shared" ref="T57:T88" si="34">IF(AVERAGE(N56)&lt;S56,"熊",IF(AVERAGE(N56)&gt;S56,"牛",""))</f>
        <v>熊</v>
      </c>
      <c r="U57">
        <f t="shared" si="32"/>
        <v>3007.78</v>
      </c>
      <c r="V57">
        <f t="shared" si="33"/>
        <v>2970.44</v>
      </c>
      <c r="W57" s="40">
        <f t="shared" si="15"/>
        <v>1.2492175125082222E-2</v>
      </c>
      <c r="X57">
        <f t="shared" si="29"/>
        <v>1437</v>
      </c>
      <c r="Y57">
        <f t="shared" si="30"/>
        <v>1302</v>
      </c>
      <c r="Z57" s="25">
        <f t="shared" si="3"/>
        <v>1.2528099312195989E-2</v>
      </c>
      <c r="AA57" s="25">
        <f t="shared" si="16"/>
        <v>-3.5568275262498352E-3</v>
      </c>
      <c r="AB57" s="25">
        <f t="shared" si="17"/>
        <v>-4.4851044013329766E-3</v>
      </c>
      <c r="AC57" s="25">
        <f t="shared" si="18"/>
        <v>8.0070707237492739E-3</v>
      </c>
      <c r="AD57" s="25">
        <f t="shared" si="19"/>
        <v>9.1111934371412972E-3</v>
      </c>
      <c r="AE57" s="25">
        <f t="shared" si="20"/>
        <v>-3.3809816879409806E-3</v>
      </c>
      <c r="AF57" s="25">
        <f t="shared" si="4"/>
        <v>4.6260890358081575E-3</v>
      </c>
      <c r="AG57" s="25">
        <f t="shared" si="21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22"/>
        <v>0.293660658794278</v>
      </c>
      <c r="AP57" s="40">
        <f t="shared" si="23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>LN(N57/C57)</f>
        <v>4.6260890358081575E-3</v>
      </c>
      <c r="AT57" s="28">
        <f>+(G57-I57)/(H57-I57)</f>
        <v>7.8931013051584106E-2</v>
      </c>
      <c r="AU57" s="28">
        <f>+(N57-P57)/(O57-P57)</f>
        <v>0.63952865559721517</v>
      </c>
      <c r="AV57" s="40">
        <f>+(N57-V57)/(U57-V57)</f>
        <v>0.63952865559721517</v>
      </c>
      <c r="AW57" s="25">
        <f>LN(N57/C57)</f>
        <v>4.6260890358081575E-3</v>
      </c>
      <c r="AX57" s="28">
        <f>(N57-L57)/(U57-V57)</f>
        <v>0.55516871987144989</v>
      </c>
      <c r="AY57" s="25">
        <f>LN(G57/I57)</f>
        <v>8.5455137891323721E-4</v>
      </c>
      <c r="AZ57" s="25">
        <f>LN(N57/P57)</f>
        <v>8.0070707237492739E-3</v>
      </c>
      <c r="BA57" s="25">
        <f t="shared" si="24"/>
        <v>0.43903883577290675</v>
      </c>
      <c r="BB57" s="25">
        <f>AR56</f>
        <v>-5.5576906166132714E-3</v>
      </c>
      <c r="BC57" s="25">
        <f t="shared" si="25"/>
        <v>-1.9614995532994031E-2</v>
      </c>
      <c r="BD57" s="39">
        <f>IF(AR56&lt;0,1,0)</f>
        <v>1</v>
      </c>
      <c r="BF57" t="str">
        <f>IF(B57=2,IF(AV56&lt;0.226,IF(AND(ABS(AA57)&lt;0.03,AO57&lt;0.8),IF(AND(AT57&lt;0.5 &amp; Q56&lt;14),2,1),0),IF(AV56&lt;0.8,IF(AND(AT57&gt;0.2,AK57&gt;-0.03,AA57&gt;-0.01),1,0),0)),"")</f>
        <v/>
      </c>
      <c r="BG57" t="str">
        <f>IF(B57=3,IF(AV56&lt;0.85,IF(AND(K57&gt;942,AT57&gt;0.9),0.25,1)*IF(AR56&lt;-0.004,1,0.5),0),"")</f>
        <v/>
      </c>
      <c r="BH57">
        <f>IF(B57=4,IF(AV56&lt;0.6,IF(AQ57&gt;=0,IF(K57&lt;1018,2,1),0),IF(AV56&gt;0.85,IF(AQ57&lt;=0,-0.5,0),0)),"")</f>
        <v>2</v>
      </c>
      <c r="BI57" t="str">
        <f>IF(B57=5,IF(AV56&lt;0.4,IF(AQ57&gt; -0.004,1,0),IF(AV56&lt;0.95,IF(AND(AO57&lt;0.85,AT57&lt;0.95,AQ57&gt;0,K57&lt;1115),0.5,0),0)),"")</f>
        <v/>
      </c>
      <c r="BJ57" s="25">
        <f>IF(MAX(BE57:BI57)=0,"",MAX(BE57:BI57)*AR57)</f>
        <v>1.3894367290986935E-2</v>
      </c>
    </row>
    <row r="58" spans="1:62">
      <c r="A58" s="1">
        <v>42580</v>
      </c>
      <c r="B58" s="41">
        <f t="shared" si="14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27"/>
        <v>3018.7169999999996</v>
      </c>
      <c r="T58" t="str">
        <f t="shared" si="34"/>
        <v>熊</v>
      </c>
      <c r="U58">
        <f t="shared" si="32"/>
        <v>3000.05</v>
      </c>
      <c r="V58">
        <f t="shared" si="33"/>
        <v>2972.9</v>
      </c>
      <c r="W58" s="40">
        <f t="shared" si="15"/>
        <v>9.0910478034872833E-3</v>
      </c>
      <c r="X58">
        <f t="shared" si="29"/>
        <v>944</v>
      </c>
      <c r="Y58">
        <f t="shared" si="30"/>
        <v>1433</v>
      </c>
      <c r="Z58" s="25">
        <f t="shared" si="3"/>
        <v>9.0725907509699444E-3</v>
      </c>
      <c r="AA58" s="25">
        <f t="shared" si="16"/>
        <v>-5.979772512552143E-4</v>
      </c>
      <c r="AB58" s="25">
        <f t="shared" si="17"/>
        <v>-6.9271557181871512E-3</v>
      </c>
      <c r="AC58" s="25">
        <f t="shared" si="18"/>
        <v>2.1638920853000879E-3</v>
      </c>
      <c r="AD58" s="25">
        <f t="shared" si="19"/>
        <v>2.5097717334918264E-3</v>
      </c>
      <c r="AE58" s="25">
        <f t="shared" si="20"/>
        <v>-6.5812760699955411E-3</v>
      </c>
      <c r="AF58" s="25">
        <f t="shared" si="4"/>
        <v>-4.4173839846953587E-3</v>
      </c>
      <c r="AG58" s="25">
        <f t="shared" si="21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22"/>
        <v>0.63441905687895372</v>
      </c>
      <c r="AP58" s="40">
        <f t="shared" si="23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>LN(N58/C58)</f>
        <v>-4.4173839846953587E-3</v>
      </c>
      <c r="AT58" s="28">
        <f>+(G58-I58)/(H58-I58)</f>
        <v>0.62421001458434822</v>
      </c>
      <c r="AU58" s="28">
        <f>+(N58-P58)/(O58-P58)</f>
        <v>0.30107526881720864</v>
      </c>
      <c r="AV58" s="40">
        <f>+(N58-V58)/(U58-V58)</f>
        <v>0.23720073664825167</v>
      </c>
      <c r="AW58" s="25">
        <f>LN(N58/C58)</f>
        <v>-4.4173839846953587E-3</v>
      </c>
      <c r="AX58" s="28">
        <f>(N58-L58)/(U58-V58)</f>
        <v>-0.47808471454880203</v>
      </c>
      <c r="AY58" s="25">
        <f>LN(G58/I58)</f>
        <v>4.3002176182379776E-3</v>
      </c>
      <c r="AZ58" s="25">
        <f>LN(N58/P58)</f>
        <v>2.1638920853000879E-3</v>
      </c>
      <c r="BA58" s="25">
        <f t="shared" si="24"/>
        <v>0.63952865559721517</v>
      </c>
      <c r="BB58" s="25">
        <f>AR57</f>
        <v>6.9471836454934677E-3</v>
      </c>
      <c r="BC58" s="25">
        <f t="shared" si="25"/>
        <v>4.6260890358081575E-3</v>
      </c>
      <c r="BD58" s="39">
        <f>IF(AR57&lt;0,1,0)</f>
        <v>0</v>
      </c>
      <c r="BF58" t="str">
        <f>IF(B58=2,IF(AV57&lt;0.226,IF(AND(ABS(AA58)&lt;0.03,AO58&lt;0.8),IF(AND(AT58&lt;0.5 &amp; Q57&lt;14),2,1),0),IF(AV57&lt;0.8,IF(AND(AT58&gt;0.2,AK58&gt;-0.03,AA58&gt;-0.01),1,0),0)),"")</f>
        <v/>
      </c>
      <c r="BG58" t="str">
        <f>IF(B58=3,IF(AV57&lt;0.85,IF(AND(K58&gt;942,AT58&gt;0.9),0.25,1)*IF(AR57&lt;-0.004,1,0.5),0),"")</f>
        <v/>
      </c>
      <c r="BH58" t="str">
        <f>IF(B58=4,IF(AV57&lt;0.6,IF(AQ58&gt;=0,IF(K58&lt;1018,2,1),0),IF(AV57&gt;0.85,IF(AQ58&lt;=0,-0.5,0),0)),"")</f>
        <v/>
      </c>
      <c r="BI58">
        <f>IF(B58=5,IF(AV57&lt;0.4,IF(AQ58&gt; -0.004,1,0),IF(AV57&lt;0.95,IF(AND(AO58&lt;0.85,AT58&lt;0.95,AQ58&gt;0,K58&lt;1115),0.5,0),0)),"")</f>
        <v>0.5</v>
      </c>
      <c r="BJ58" s="25">
        <f>IF(MAX(BE58:BI58)=0,"",MAX(BE58:BI58)*AR58)</f>
        <v>-2.1736033936215291E-3</v>
      </c>
    </row>
    <row r="59" spans="1:62">
      <c r="A59" s="1">
        <v>42583</v>
      </c>
      <c r="B59" s="41">
        <f t="shared" si="14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27"/>
        <v>3021.06</v>
      </c>
      <c r="T59" t="str">
        <f t="shared" si="34"/>
        <v>熊</v>
      </c>
      <c r="U59">
        <f t="shared" si="32"/>
        <v>2972.88</v>
      </c>
      <c r="V59">
        <f t="shared" si="33"/>
        <v>2931.96</v>
      </c>
      <c r="W59" s="40">
        <f t="shared" si="15"/>
        <v>1.3860038565374894E-2</v>
      </c>
      <c r="X59">
        <f t="shared" si="29"/>
        <v>935</v>
      </c>
      <c r="Y59">
        <f t="shared" si="30"/>
        <v>1321</v>
      </c>
      <c r="Z59" s="25">
        <f t="shared" si="3"/>
        <v>1.3768737697471382E-2</v>
      </c>
      <c r="AA59" s="25">
        <f t="shared" si="16"/>
        <v>-2.4834964514613678E-3</v>
      </c>
      <c r="AB59" s="25">
        <f t="shared" si="17"/>
        <v>-6.5775168081958811E-3</v>
      </c>
      <c r="AC59" s="25">
        <f t="shared" si="18"/>
        <v>7.2825217571791103E-3</v>
      </c>
      <c r="AD59" s="25">
        <f t="shared" si="19"/>
        <v>3.1287690567676282E-4</v>
      </c>
      <c r="AE59" s="25">
        <f t="shared" si="20"/>
        <v>-1.3547161659698206E-2</v>
      </c>
      <c r="AF59" s="25">
        <f t="shared" si="4"/>
        <v>-6.2646399025191452E-3</v>
      </c>
      <c r="AG59" s="25">
        <f t="shared" si="21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22"/>
        <v>0.97373623270261833</v>
      </c>
      <c r="AP59" s="40">
        <f t="shared" si="23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>LN(N59/C59)</f>
        <v>-6.2646399025191452E-3</v>
      </c>
      <c r="AT59" s="28">
        <f>+(G59-I59)/(H59-I59)</f>
        <v>0.13470770968652754</v>
      </c>
      <c r="AU59" s="28">
        <f>+(N59-P59)/(O59-P59)</f>
        <v>0.74152249134947301</v>
      </c>
      <c r="AV59" s="40">
        <f>+(N59-V59)/(U59-V59)</f>
        <v>0.52370478983381719</v>
      </c>
      <c r="AW59" s="25">
        <f>LN(N59/C59)</f>
        <v>-6.2646399025191452E-3</v>
      </c>
      <c r="AX59" s="28">
        <f>(N59-L59)/(U59-V59)</f>
        <v>0.27174975562072023</v>
      </c>
      <c r="AY59" s="25">
        <f>LN(G59/I59)</f>
        <v>1.6225293582368102E-3</v>
      </c>
      <c r="AZ59" s="25">
        <f>LN(N59/P59)</f>
        <v>7.2825217571791103E-3</v>
      </c>
      <c r="BA59" s="25">
        <f t="shared" si="24"/>
        <v>0.23720073664825167</v>
      </c>
      <c r="BB59" s="25">
        <f>AR58</f>
        <v>-4.3472067872430582E-3</v>
      </c>
      <c r="BC59" s="25">
        <f t="shared" si="25"/>
        <v>-4.4173839846953587E-3</v>
      </c>
      <c r="BD59" s="39">
        <f>IF(AR58&lt;0,1,0)</f>
        <v>1</v>
      </c>
      <c r="BF59" t="str">
        <f>IF(B59=2,IF(AV58&lt;0.226,IF(AND(ABS(AA59)&lt;0.03,AO59&lt;0.8),IF(AND(AT59&lt;0.5 &amp; Q58&lt;14),2,1),0),IF(AV58&lt;0.8,IF(AND(AT59&gt;0.2,AK59&gt;-0.03,AA59&gt;-0.01),1,0),0)),"")</f>
        <v/>
      </c>
      <c r="BG59" t="str">
        <f>IF(B59=3,IF(AV58&lt;0.85,IF(AND(K59&gt;942,AT59&gt;0.9),0.25,1)*IF(AR58&lt;-0.004,1,0.5),0),"")</f>
        <v/>
      </c>
      <c r="BH59" t="str">
        <f>IF(B59=4,IF(AV58&lt;0.6,IF(AQ59&gt;=0,IF(K59&lt;1018,2,1),0),IF(AV58&gt;0.85,IF(AQ59&lt;=0,-0.5,0),0)),"")</f>
        <v/>
      </c>
      <c r="BI59" t="str">
        <f>IF(B59=5,IF(AV58&lt;0.4,IF(AQ59&gt; -0.004,1,0),IF(AV58&lt;0.95,IF(AND(AO59&lt;0.85,AT59&lt;0.95,AQ59&gt;0,K59&lt;1115),0.5,0),0)),"")</f>
        <v/>
      </c>
      <c r="BJ59" s="25" t="str">
        <f>IF(MAX(BE59:BI59)=0,"",MAX(BE59:BI59)*AR59)</f>
        <v/>
      </c>
    </row>
    <row r="60" spans="1:62">
      <c r="A60" s="1">
        <v>42584</v>
      </c>
      <c r="B60" s="41">
        <f t="shared" si="14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27"/>
        <v>3019.2995000000001</v>
      </c>
      <c r="T60" t="str">
        <f t="shared" si="34"/>
        <v>熊</v>
      </c>
      <c r="U60">
        <f t="shared" si="32"/>
        <v>2971.28</v>
      </c>
      <c r="V60">
        <f t="shared" si="33"/>
        <v>2947.42</v>
      </c>
      <c r="W60" s="40">
        <f t="shared" si="15"/>
        <v>8.0626249863317689E-3</v>
      </c>
      <c r="X60">
        <f t="shared" si="29"/>
        <v>1500</v>
      </c>
      <c r="Y60">
        <f t="shared" si="30"/>
        <v>1349</v>
      </c>
      <c r="Z60" s="25">
        <f t="shared" si="3"/>
        <v>8.0879162598980793E-3</v>
      </c>
      <c r="AA60" s="25">
        <f t="shared" si="16"/>
        <v>-1.121374495628852E-3</v>
      </c>
      <c r="AB60" s="25">
        <f t="shared" si="17"/>
        <v>0</v>
      </c>
      <c r="AC60" s="25">
        <f t="shared" si="18"/>
        <v>8.0626249863317689E-3</v>
      </c>
      <c r="AD60" s="25">
        <f t="shared" si="19"/>
        <v>7.1605477738249075E-3</v>
      </c>
      <c r="AE60" s="25">
        <f t="shared" si="20"/>
        <v>-9.0207721250683173E-4</v>
      </c>
      <c r="AF60" s="25">
        <f t="shared" si="4"/>
        <v>7.1605477738249075E-3</v>
      </c>
      <c r="AG60" s="25">
        <f t="shared" si="21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22"/>
        <v>0.11138014527845623</v>
      </c>
      <c r="AP60" s="40">
        <f t="shared" si="23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>LN(N60/C60)</f>
        <v>7.1605477738249075E-3</v>
      </c>
      <c r="AT60" s="28">
        <f>+(G60-I60)/(H60-I60)</f>
        <v>0.43825665859565355</v>
      </c>
      <c r="AU60" s="28">
        <f>+(N60-P60)/(O60-P60)</f>
        <v>1</v>
      </c>
      <c r="AV60" s="40">
        <f>+(N60-V60)/(U60-V60)</f>
        <v>1</v>
      </c>
      <c r="AW60" s="25">
        <f>LN(N60/C60)</f>
        <v>7.1605477738249075E-3</v>
      </c>
      <c r="AX60" s="28">
        <f>(N60-L60)/(U60-V60)</f>
        <v>0.71877619446772845</v>
      </c>
      <c r="AY60" s="25">
        <f>LN(G60/I60)</f>
        <v>1.839796006879488E-3</v>
      </c>
      <c r="AZ60" s="25">
        <f>LN(N60/P60)</f>
        <v>8.0626249863317689E-3</v>
      </c>
      <c r="BA60" s="25">
        <f t="shared" si="24"/>
        <v>0.52370478983381719</v>
      </c>
      <c r="BB60" s="25">
        <f>AR59</f>
        <v>3.7722708522840657E-3</v>
      </c>
      <c r="BC60" s="25">
        <f t="shared" si="25"/>
        <v>-6.2646399025191452E-3</v>
      </c>
      <c r="BD60" s="39">
        <f>IF(AR59&lt;0,1,0)</f>
        <v>0</v>
      </c>
      <c r="BF60">
        <f>IF(B60=2,IF(AV59&lt;0.226,IF(AND(ABS(AA60)&lt;0.03,AO60&lt;0.8),IF(AND(AT60&lt;0.5 &amp; Q59&lt;14),2,1),0),IF(AV59&lt;0.8,IF(AND(AT60&gt;0.2,AK60&gt;-0.03,AA60&gt;-0.01),1,0),0)),"")</f>
        <v>1</v>
      </c>
      <c r="BG60" t="str">
        <f>IF(B60=3,IF(AV59&lt;0.85,IF(AND(K60&gt;942,AT60&gt;0.9),0.25,1)*IF(AR59&lt;-0.004,1,0.5),0),"")</f>
        <v/>
      </c>
      <c r="BH60" t="str">
        <f>IF(B60=4,IF(AV59&lt;0.6,IF(AQ60&gt;=0,IF(K60&lt;1018,2,1),0),IF(AV59&gt;0.85,IF(AQ60&lt;=0,-0.5,0),0)),"")</f>
        <v/>
      </c>
      <c r="BI60" t="str">
        <f>IF(B60=5,IF(AV59&lt;0.4,IF(AQ60&gt; -0.004,1,0),IF(AV59&lt;0.95,IF(AND(AO60&lt;0.85,AT60&lt;0.95,AQ60&gt;0,K60&lt;1115),0.5,0),0)),"")</f>
        <v/>
      </c>
      <c r="BJ60" s="25">
        <f>IF(MAX(BE60:BI60)=0,"",MAX(BE60:BI60)*AR60)</f>
        <v>5.7886451364815615E-3</v>
      </c>
    </row>
    <row r="61" spans="1:62">
      <c r="A61" s="1">
        <v>42585</v>
      </c>
      <c r="B61" s="41">
        <f t="shared" si="14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27"/>
        <v>3017.5440000000003</v>
      </c>
      <c r="T61" t="str">
        <f t="shared" si="34"/>
        <v>熊</v>
      </c>
      <c r="U61">
        <f t="shared" si="32"/>
        <v>2981.16</v>
      </c>
      <c r="V61">
        <f t="shared" si="33"/>
        <v>2956.78</v>
      </c>
      <c r="W61" s="40">
        <f t="shared" si="15"/>
        <v>8.2116481464941053E-3</v>
      </c>
      <c r="X61">
        <f t="shared" si="29"/>
        <v>1302</v>
      </c>
      <c r="Y61">
        <f t="shared" si="30"/>
        <v>936</v>
      </c>
      <c r="Z61" s="25">
        <f t="shared" si="3"/>
        <v>8.2275640268491441E-3</v>
      </c>
      <c r="AA61" s="25">
        <f t="shared" si="16"/>
        <v>-2.7196962078669261E-3</v>
      </c>
      <c r="AB61" s="25">
        <f t="shared" si="17"/>
        <v>-9.0609810180106989E-4</v>
      </c>
      <c r="AC61" s="25">
        <f t="shared" si="18"/>
        <v>7.3055500446929994E-3</v>
      </c>
      <c r="AD61" s="25">
        <f t="shared" si="19"/>
        <v>6.0393463255312618E-3</v>
      </c>
      <c r="AE61" s="25">
        <f t="shared" si="20"/>
        <v>-2.1723018209628695E-3</v>
      </c>
      <c r="AF61" s="25">
        <f t="shared" si="4"/>
        <v>5.1332482237301264E-3</v>
      </c>
      <c r="AG61" s="25">
        <f t="shared" si="21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22"/>
        <v>0.27655913978493918</v>
      </c>
      <c r="AP61" s="40">
        <f t="shared" si="23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>LN(N61/C61)</f>
        <v>5.1332482237301264E-3</v>
      </c>
      <c r="AT61" s="28">
        <f>+(G61-I61)/(H61-I61)</f>
        <v>0.97462365591397226</v>
      </c>
      <c r="AU61" s="28">
        <f>+(N61-P61)/(O61-P61)</f>
        <v>0.79166666666668128</v>
      </c>
      <c r="AV61" s="40">
        <f>+(N61-V61)/(U61-V61)</f>
        <v>0.8892534864643209</v>
      </c>
      <c r="AW61" s="25">
        <f>LN(N61/C61)</f>
        <v>5.1332482237301264E-3</v>
      </c>
      <c r="AX61" s="28">
        <f>(N61-L61)/(U61-V61)</f>
        <v>-6.9319114027894937E-2</v>
      </c>
      <c r="AY61" s="25">
        <f>LN(G61/I61)</f>
        <v>7.6345250220636275E-3</v>
      </c>
      <c r="AZ61" s="25">
        <f>LN(N61/P61)</f>
        <v>3.4506799381996394E-3</v>
      </c>
      <c r="BA61" s="25">
        <f t="shared" si="24"/>
        <v>1</v>
      </c>
      <c r="BB61" s="25">
        <f>AR60</f>
        <v>5.7886451364815615E-3</v>
      </c>
      <c r="BC61" s="25">
        <f t="shared" si="25"/>
        <v>7.1605477738249075E-3</v>
      </c>
      <c r="BD61" s="39">
        <f>IF(AR60&lt;0,1,0)</f>
        <v>0</v>
      </c>
      <c r="BF61" t="str">
        <f>IF(B61=2,IF(AV60&lt;0.226,IF(AND(ABS(AA61)&lt;0.03,AO61&lt;0.8),IF(AND(AT61&lt;0.5 &amp; Q60&lt;14),2,1),0),IF(AV60&lt;0.8,IF(AND(AT61&gt;0.2,AK61&gt;-0.03,AA61&gt;-0.01),1,0),0)),"")</f>
        <v/>
      </c>
      <c r="BG61">
        <f>IF(B61=3,IF(AV60&lt;0.85,IF(AND(K61&gt;942,AT61&gt;0.9),0.25,1)*IF(AR60&lt;-0.004,1,0.5),0),"")</f>
        <v>0</v>
      </c>
      <c r="BH61" t="str">
        <f>IF(B61=4,IF(AV60&lt;0.6,IF(AQ61&gt;=0,IF(K61&lt;1018,2,1),0),IF(AV60&gt;0.85,IF(AQ61&lt;=0,-0.5,0),0)),"")</f>
        <v/>
      </c>
      <c r="BI61" t="str">
        <f>IF(B61=5,IF(AV60&lt;0.4,IF(AQ61&gt; -0.004,1,0),IF(AV60&lt;0.95,IF(AND(AO61&lt;0.85,AT61&lt;0.95,AQ61&gt;0,K61&lt;1115),0.5,0),0)),"")</f>
        <v/>
      </c>
      <c r="BJ61" s="25" t="str">
        <f>IF(MAX(BE61:BI61)=0,"",MAX(BE61:BI61)*AR61)</f>
        <v/>
      </c>
    </row>
    <row r="62" spans="1:62">
      <c r="A62" s="1">
        <v>42586</v>
      </c>
      <c r="B62" s="41">
        <f t="shared" si="14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27"/>
        <v>3015.6025</v>
      </c>
      <c r="T62" t="str">
        <f t="shared" si="34"/>
        <v>熊</v>
      </c>
      <c r="U62">
        <f t="shared" si="32"/>
        <v>2982.86</v>
      </c>
      <c r="V62">
        <f t="shared" si="33"/>
        <v>2958.93</v>
      </c>
      <c r="W62" s="40">
        <f t="shared" si="15"/>
        <v>8.054855315579269E-3</v>
      </c>
      <c r="X62">
        <f t="shared" si="29"/>
        <v>1500</v>
      </c>
      <c r="Y62">
        <f t="shared" si="30"/>
        <v>1045</v>
      </c>
      <c r="Z62" s="25">
        <f t="shared" si="3"/>
        <v>8.0398869779366063E-3</v>
      </c>
      <c r="AA62" s="25">
        <f t="shared" si="16"/>
        <v>-6.8851211898274397E-4</v>
      </c>
      <c r="AB62" s="25">
        <f t="shared" si="17"/>
        <v>-1.4416734165314642E-4</v>
      </c>
      <c r="AC62" s="25">
        <f t="shared" si="18"/>
        <v>7.9106879739260887E-3</v>
      </c>
      <c r="AD62" s="25">
        <f t="shared" si="19"/>
        <v>2.1646955142744749E-3</v>
      </c>
      <c r="AE62" s="25">
        <f t="shared" si="20"/>
        <v>-5.8901598013048955E-3</v>
      </c>
      <c r="AF62" s="25">
        <f t="shared" si="4"/>
        <v>2.0205281726212031E-3</v>
      </c>
      <c r="AG62" s="25">
        <f t="shared" si="21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22"/>
        <v>0.8722554890219586</v>
      </c>
      <c r="AP62" s="40">
        <f t="shared" si="23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>LN(N62/C62)</f>
        <v>2.0205281726212031E-3</v>
      </c>
      <c r="AT62" s="28">
        <f>+(G62-I62)/(H62-I62)</f>
        <v>0.68512974051896425</v>
      </c>
      <c r="AU62" s="28">
        <f>+(N62-P62)/(O62-P62)</f>
        <v>0.96664080682697595</v>
      </c>
      <c r="AV62" s="40">
        <f>+(N62-V62)/(U62-V62)</f>
        <v>0.98203092352694166</v>
      </c>
      <c r="AW62" s="25">
        <f>LN(N62/C62)</f>
        <v>2.0205281726212031E-3</v>
      </c>
      <c r="AX62" s="28">
        <f>(N62-L62)/(U62-V62)</f>
        <v>0.40827413288758307</v>
      </c>
      <c r="AY62" s="25">
        <f>LN(G62/I62)</f>
        <v>4.6294583818637207E-3</v>
      </c>
      <c r="AZ62" s="25">
        <f>LN(N62/P62)</f>
        <v>4.1865527179272199E-3</v>
      </c>
      <c r="BA62" s="25">
        <f t="shared" si="24"/>
        <v>0.8892534864643209</v>
      </c>
      <c r="BB62" s="25">
        <f>AR61</f>
        <v>-5.6724640321007089E-4</v>
      </c>
      <c r="BC62" s="25">
        <f t="shared" si="25"/>
        <v>5.1332482237301264E-3</v>
      </c>
      <c r="BD62" s="39">
        <f>IF(AR61&lt;0,1,0)</f>
        <v>1</v>
      </c>
      <c r="BF62" t="str">
        <f>IF(B62=2,IF(AV61&lt;0.226,IF(AND(ABS(AA62)&lt;0.03,AO62&lt;0.8),IF(AND(AT62&lt;0.5 &amp; Q61&lt;14),2,1),0),IF(AV61&lt;0.8,IF(AND(AT62&gt;0.2,AK62&gt;-0.03,AA62&gt;-0.01),1,0),0)),"")</f>
        <v/>
      </c>
      <c r="BG62" t="str">
        <f>IF(B62=3,IF(AV61&lt;0.85,IF(AND(K62&gt;942,AT62&gt;0.9),0.25,1)*IF(AR61&lt;-0.004,1,0.5),0),"")</f>
        <v/>
      </c>
      <c r="BH62">
        <f>IF(B62=4,IF(AV61&lt;0.6,IF(AQ62&gt;=0,IF(K62&lt;1018,2,1),0),IF(AV61&gt;0.85,IF(AQ62&lt;=0,-0.5,0),0)),"")</f>
        <v>-0.5</v>
      </c>
      <c r="BI62" t="str">
        <f>IF(B62=5,IF(AV61&lt;0.4,IF(AQ62&gt; -0.004,1,0),IF(AV61&lt;0.95,IF(AND(AO62&lt;0.85,AT62&lt;0.95,AQ62&gt;0,K62&lt;1115),0.5,0),0)),"")</f>
        <v/>
      </c>
      <c r="BJ62" s="25">
        <f>IF(MAX(BE62:BI62)=0,"",MAX(BE62:BI62)*AR62)</f>
        <v>-1.6406147960311937E-3</v>
      </c>
    </row>
    <row r="63" spans="1:62">
      <c r="A63" s="1">
        <v>42587</v>
      </c>
      <c r="B63" s="41">
        <f t="shared" si="14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27"/>
        <v>3013.8815000000004</v>
      </c>
      <c r="T63" t="str">
        <f t="shared" si="34"/>
        <v>熊</v>
      </c>
      <c r="U63">
        <f t="shared" si="32"/>
        <v>2991.68</v>
      </c>
      <c r="V63">
        <f t="shared" si="33"/>
        <v>2971.56</v>
      </c>
      <c r="W63" s="40">
        <f t="shared" si="15"/>
        <v>6.7480350777757462E-3</v>
      </c>
      <c r="X63">
        <f t="shared" si="29"/>
        <v>1349</v>
      </c>
      <c r="Y63">
        <f t="shared" si="30"/>
        <v>941</v>
      </c>
      <c r="Z63" s="25">
        <f t="shared" si="3"/>
        <v>6.754443094152603E-3</v>
      </c>
      <c r="AA63" s="25">
        <f t="shared" si="16"/>
        <v>-1.2245837526708913E-3</v>
      </c>
      <c r="AB63" s="25">
        <f t="shared" si="17"/>
        <v>-5.0197981549286105E-3</v>
      </c>
      <c r="AC63" s="25">
        <f t="shared" si="18"/>
        <v>1.7282369228469186E-3</v>
      </c>
      <c r="AD63" s="25">
        <f t="shared" si="19"/>
        <v>4.3212818020657903E-3</v>
      </c>
      <c r="AE63" s="25">
        <f t="shared" si="20"/>
        <v>-2.4267532757099876E-3</v>
      </c>
      <c r="AF63" s="25">
        <f t="shared" si="4"/>
        <v>-6.9851635286287753E-4</v>
      </c>
      <c r="AG63" s="25">
        <f t="shared" si="21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22"/>
        <v>0.46163682864452132</v>
      </c>
      <c r="AP63" s="40">
        <f t="shared" si="23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>LN(N63/C63)</f>
        <v>-6.9851635286287753E-4</v>
      </c>
      <c r="AT63" s="28">
        <f>+(G63-I63)/(H63-I63)</f>
        <v>0.50000000000001454</v>
      </c>
      <c r="AU63" s="28">
        <f>+(N63-P63)/(O63-P63)</f>
        <v>9.9218280216456428E-2</v>
      </c>
      <c r="AV63" s="40">
        <f>+(N63-V63)/(U63-V63)</f>
        <v>0.25546719681908053</v>
      </c>
      <c r="AW63" s="25">
        <f>LN(N63/C63)</f>
        <v>-6.9851635286287753E-4</v>
      </c>
      <c r="AX63" s="28">
        <f>(N63-L63)/(U63-V63)</f>
        <v>-0.13320079522864342</v>
      </c>
      <c r="AY63" s="25">
        <f>LN(G63/I63)</f>
        <v>2.6281577368281782E-3</v>
      </c>
      <c r="AZ63" s="25">
        <f>LN(N63/P63)</f>
        <v>5.5445878683429875E-4</v>
      </c>
      <c r="BA63" s="25">
        <f t="shared" si="24"/>
        <v>0.98203092352694166</v>
      </c>
      <c r="BB63" s="25">
        <f>AR62</f>
        <v>3.2812295920623875E-3</v>
      </c>
      <c r="BC63" s="25">
        <f t="shared" si="25"/>
        <v>2.0205281726212031E-3</v>
      </c>
      <c r="BD63" s="39">
        <f>IF(AR62&lt;0,1,0)</f>
        <v>0</v>
      </c>
      <c r="BF63" t="str">
        <f>IF(B63=2,IF(AV62&lt;0.226,IF(AND(ABS(AA63)&lt;0.03,AO63&lt;0.8),IF(AND(AT63&lt;0.5 &amp; Q62&lt;14),2,1),0),IF(AV62&lt;0.8,IF(AND(AT63&gt;0.2,AK63&gt;-0.03,AA63&gt;-0.01),1,0),0)),"")</f>
        <v/>
      </c>
      <c r="BG63" t="str">
        <f>IF(B63=3,IF(AV62&lt;0.85,IF(AND(K63&gt;942,AT63&gt;0.9),0.25,1)*IF(AR62&lt;-0.004,1,0.5),0),"")</f>
        <v/>
      </c>
      <c r="BH63" t="str">
        <f>IF(B63=4,IF(AV62&lt;0.6,IF(AQ63&gt;=0,IF(K63&lt;1018,2,1),0),IF(AV62&gt;0.85,IF(AQ63&lt;=0,-0.5,0),0)),"")</f>
        <v/>
      </c>
      <c r="BI63">
        <f>IF(B63=5,IF(AV62&lt;0.4,IF(AQ63&gt; -0.004,1,0),IF(AV62&lt;0.95,IF(AND(AO63&lt;0.85,AT63&lt;0.95,AQ63&gt;0,K63&lt;1115),0.5,0),0)),"")</f>
        <v>0</v>
      </c>
      <c r="BJ63" s="25" t="str">
        <f>IF(MAX(BE63:BI63)=0,"",MAX(BE63:BI63)*AR63)</f>
        <v/>
      </c>
    </row>
    <row r="64" spans="1:62">
      <c r="A64" s="1">
        <v>42590</v>
      </c>
      <c r="B64" s="41">
        <f t="shared" si="14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27"/>
        <v>3013.3120000000004</v>
      </c>
      <c r="T64" t="str">
        <f t="shared" si="34"/>
        <v>熊</v>
      </c>
      <c r="U64">
        <f t="shared" si="32"/>
        <v>3004.72</v>
      </c>
      <c r="V64">
        <f t="shared" si="33"/>
        <v>2959.05</v>
      </c>
      <c r="W64" s="40">
        <f t="shared" si="15"/>
        <v>1.5316114733371616E-2</v>
      </c>
      <c r="X64">
        <f t="shared" si="29"/>
        <v>1500</v>
      </c>
      <c r="Y64">
        <f t="shared" si="30"/>
        <v>949</v>
      </c>
      <c r="Z64" s="25">
        <f t="shared" si="3"/>
        <v>1.5363551345277775E-2</v>
      </c>
      <c r="AA64" s="25">
        <f t="shared" si="16"/>
        <v>-1.3715855390611829E-3</v>
      </c>
      <c r="AB64" s="25">
        <f t="shared" si="17"/>
        <v>-1.4644699643405118E-4</v>
      </c>
      <c r="AC64" s="25">
        <f t="shared" si="18"/>
        <v>1.5169667736937729E-2</v>
      </c>
      <c r="AD64" s="25">
        <f t="shared" si="19"/>
        <v>1.0740666782398347E-2</v>
      </c>
      <c r="AE64" s="25">
        <f t="shared" si="20"/>
        <v>-4.575447950973365E-3</v>
      </c>
      <c r="AF64" s="25">
        <f t="shared" si="4"/>
        <v>1.0594219785964311E-2</v>
      </c>
      <c r="AG64" s="25">
        <f t="shared" si="21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22"/>
        <v>0.48360655737703973</v>
      </c>
      <c r="AP64" s="40">
        <f t="shared" si="23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>LN(N64/C64)</f>
        <v>1.0594219785964311E-2</v>
      </c>
      <c r="AT64" s="28">
        <f>+(G64-I64)/(H64-I64)</f>
        <v>0.90484675694939143</v>
      </c>
      <c r="AU64" s="28">
        <f>+(N64-P64)/(O64-P64)</f>
        <v>0.97881559942226282</v>
      </c>
      <c r="AV64" s="40">
        <f>+(N64-V64)/(U64-V64)</f>
        <v>0.99036566673966275</v>
      </c>
      <c r="AW64" s="25">
        <f>LN(N64/C64)</f>
        <v>1.0594219785964311E-2</v>
      </c>
      <c r="AX64" s="28">
        <f>(N64-L64)/(U64-V64)</f>
        <v>0.42741405736807853</v>
      </c>
      <c r="AY64" s="25">
        <f>LN(G64/I64)</f>
        <v>8.5438536786364948E-3</v>
      </c>
      <c r="AZ64" s="25">
        <f>LN(N64/P64)</f>
        <v>6.7900124438292882E-3</v>
      </c>
      <c r="BA64" s="25">
        <f t="shared" si="24"/>
        <v>0.25546719681908053</v>
      </c>
      <c r="BB64" s="25">
        <f>AR63</f>
        <v>-8.9992081398113848E-4</v>
      </c>
      <c r="BC64" s="25">
        <f t="shared" si="25"/>
        <v>-6.9851635286287753E-4</v>
      </c>
      <c r="BD64" s="39">
        <f>IF(AR63&lt;0,1,0)</f>
        <v>1</v>
      </c>
      <c r="BF64" t="str">
        <f>IF(B64=2,IF(AV63&lt;0.226,IF(AND(ABS(AA64)&lt;0.03,AO64&lt;0.8),IF(AND(AT64&lt;0.5 &amp; Q63&lt;14),2,1),0),IF(AV63&lt;0.8,IF(AND(AT64&gt;0.2,AK64&gt;-0.03,AA64&gt;-0.01),1,0),0)),"")</f>
        <v/>
      </c>
      <c r="BG64" t="str">
        <f>IF(B64=3,IF(AV63&lt;0.85,IF(AND(K64&gt;942,AT64&gt;0.9),0.25,1)*IF(AR63&lt;-0.004,1,0.5),0),"")</f>
        <v/>
      </c>
      <c r="BH64" t="str">
        <f>IF(B64=4,IF(AV63&lt;0.6,IF(AQ64&gt;=0,IF(K64&lt;1018,2,1),0),IF(AV63&gt;0.85,IF(AQ64&lt;=0,-0.5,0),0)),"")</f>
        <v/>
      </c>
      <c r="BI64" t="str">
        <f>IF(B64=5,IF(AV63&lt;0.4,IF(AQ64&gt; -0.004,1,0),IF(AV63&lt;0.95,IF(AND(AO64&lt;0.85,AT64&lt;0.95,AQ64&gt;0,K64&lt;1115),0.5,0),0)),"")</f>
        <v/>
      </c>
      <c r="BJ64" s="25" t="str">
        <f>IF(MAX(BE64:BI64)=0,"",MAX(BE64:BI64)*AR64)</f>
        <v/>
      </c>
    </row>
    <row r="65" spans="1:62">
      <c r="A65" s="1">
        <v>42591</v>
      </c>
      <c r="B65" s="41">
        <f t="shared" si="14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27"/>
        <v>3013.7799999999997</v>
      </c>
      <c r="T65" t="str">
        <f t="shared" si="34"/>
        <v>熊</v>
      </c>
      <c r="U65">
        <f t="shared" si="32"/>
        <v>3025.91</v>
      </c>
      <c r="V65">
        <f t="shared" si="33"/>
        <v>2998.68</v>
      </c>
      <c r="W65" s="40">
        <f t="shared" si="15"/>
        <v>9.0396808501772528E-3</v>
      </c>
      <c r="X65">
        <f t="shared" si="29"/>
        <v>1500</v>
      </c>
      <c r="Y65">
        <f t="shared" si="30"/>
        <v>932</v>
      </c>
      <c r="Z65" s="25">
        <f t="shared" si="3"/>
        <v>9.0727049188521081E-3</v>
      </c>
      <c r="AA65" s="25">
        <f t="shared" si="16"/>
        <v>-9.8907858915567174E-4</v>
      </c>
      <c r="AB65" s="25">
        <f t="shared" si="17"/>
        <v>-7.6013080896374376E-5</v>
      </c>
      <c r="AC65" s="25">
        <f t="shared" si="18"/>
        <v>8.9636677692809166E-3</v>
      </c>
      <c r="AD65" s="25">
        <f t="shared" si="19"/>
        <v>8.1630126662503213E-3</v>
      </c>
      <c r="AE65" s="25">
        <f t="shared" si="20"/>
        <v>-8.76668183926999E-4</v>
      </c>
      <c r="AF65" s="25">
        <f t="shared" si="4"/>
        <v>8.0869995853539642E-3</v>
      </c>
      <c r="AG65" s="25">
        <f t="shared" si="21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22"/>
        <v>0.18508092892330066</v>
      </c>
      <c r="AP65" s="40">
        <f t="shared" si="23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>LN(N65/C65)</f>
        <v>8.0869995853539642E-3</v>
      </c>
      <c r="AT65" s="28">
        <f>+(G65-I65)/(H65-I65)</f>
        <v>1</v>
      </c>
      <c r="AU65" s="28">
        <f>+(N65-P65)/(O65-P65)</f>
        <v>0.98284862043251153</v>
      </c>
      <c r="AV65" s="40">
        <f>+(N65-V65)/(U65-V65)</f>
        <v>0.99155343371281612</v>
      </c>
      <c r="AW65" s="25">
        <f>LN(N65/C65)</f>
        <v>8.0869995853539642E-3</v>
      </c>
      <c r="AX65" s="28">
        <f>(N65-L65)/(U65-V65)</f>
        <v>0.47153874403230561</v>
      </c>
      <c r="AY65" s="25">
        <f>LN(G65/I65)</f>
        <v>4.727559178682882E-3</v>
      </c>
      <c r="AZ65" s="25">
        <f>LN(N65/P65)</f>
        <v>4.3655607922130886E-3</v>
      </c>
      <c r="BA65" s="25">
        <f t="shared" si="24"/>
        <v>0.99036566673966275</v>
      </c>
      <c r="BB65" s="25">
        <f>AR64</f>
        <v>6.5185970106878986E-3</v>
      </c>
      <c r="BC65" s="25">
        <f t="shared" si="25"/>
        <v>1.0594219785964311E-2</v>
      </c>
      <c r="BD65" s="39">
        <f>IF(AR64&lt;0,1,0)</f>
        <v>0</v>
      </c>
      <c r="BF65">
        <f>IF(B65=2,IF(AV64&lt;0.226,IF(AND(ABS(AA65)&lt;0.03,AO65&lt;0.8),IF(AND(AT65&lt;0.5 &amp; Q64&lt;14),2,1),0),IF(AV64&lt;0.8,IF(AND(AT65&gt;0.2,AK65&gt;-0.03,AA65&gt;-0.01),1,0),0)),"")</f>
        <v>0</v>
      </c>
      <c r="BG65" t="str">
        <f>IF(B65=3,IF(AV64&lt;0.85,IF(AND(K65&gt;942,AT65&gt;0.9),0.25,1)*IF(AR64&lt;-0.004,1,0.5),0),"")</f>
        <v/>
      </c>
      <c r="BH65" t="str">
        <f>IF(B65=4,IF(AV64&lt;0.6,IF(AQ65&gt;=0,IF(K65&lt;1018,2,1),0),IF(AV64&gt;0.85,IF(AQ65&lt;=0,-0.5,0),0)),"")</f>
        <v/>
      </c>
      <c r="BI65" t="str">
        <f>IF(B65=5,IF(AV64&lt;0.4,IF(AQ65&gt; -0.004,1,0),IF(AV64&lt;0.95,IF(AND(AO65&lt;0.85,AT65&lt;0.95,AQ65&gt;0,K65&lt;1115),0.5,0),0)),"")</f>
        <v/>
      </c>
      <c r="BJ65" s="25" t="str">
        <f>IF(MAX(BE65:BI65)=0,"",MAX(BE65:BI65)*AR65)</f>
        <v/>
      </c>
    </row>
    <row r="66" spans="1:62">
      <c r="A66" s="1">
        <v>42592</v>
      </c>
      <c r="B66" s="41">
        <f t="shared" si="14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27"/>
        <v>3012.5950000000003</v>
      </c>
      <c r="T66" t="str">
        <f t="shared" si="34"/>
        <v>牛</v>
      </c>
      <c r="U66">
        <f t="shared" si="32"/>
        <v>3033.2</v>
      </c>
      <c r="V66">
        <f t="shared" si="33"/>
        <v>3017.09</v>
      </c>
      <c r="W66" s="40">
        <f t="shared" si="15"/>
        <v>5.325377154748151E-3</v>
      </c>
      <c r="X66">
        <f t="shared" si="29"/>
        <v>1059</v>
      </c>
      <c r="Y66">
        <f t="shared" si="30"/>
        <v>1417</v>
      </c>
      <c r="Z66" s="25">
        <f t="shared" si="3"/>
        <v>5.3283148170809279E-3</v>
      </c>
      <c r="AA66" s="25">
        <f t="shared" si="16"/>
        <v>-7.3068120259063411E-4</v>
      </c>
      <c r="AB66" s="25">
        <f t="shared" si="17"/>
        <v>-4.7753294258975577E-3</v>
      </c>
      <c r="AC66" s="25">
        <f t="shared" si="18"/>
        <v>5.5004772885071634E-4</v>
      </c>
      <c r="AD66" s="25">
        <f t="shared" si="19"/>
        <v>3.2129894382475748E-3</v>
      </c>
      <c r="AE66" s="25">
        <f t="shared" si="20"/>
        <v>-2.1123877165006902E-3</v>
      </c>
      <c r="AF66" s="25">
        <f t="shared" si="4"/>
        <v>-1.5623399876500861E-3</v>
      </c>
      <c r="AG66" s="25">
        <f t="shared" si="21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22"/>
        <v>0.35133333333333211</v>
      </c>
      <c r="AP66" s="40">
        <f t="shared" si="23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>LN(N66/C66)</f>
        <v>-1.5623399876500861E-3</v>
      </c>
      <c r="AT66" s="28">
        <f>+(G66-I66)/(H66-I66)</f>
        <v>0.29333333333333939</v>
      </c>
      <c r="AU66" s="28">
        <f>+(N66-P66)/(O66-P66)</f>
        <v>0.1471631205673663</v>
      </c>
      <c r="AV66" s="40">
        <f>+(N66-V66)/(U66-V66)</f>
        <v>0.10304158907510169</v>
      </c>
      <c r="AW66" s="25">
        <f>LN(N66/C66)</f>
        <v>-1.5623399876500861E-3</v>
      </c>
      <c r="AX66" s="28">
        <f>(N66-L66)/(U66-V66)</f>
        <v>-0.24891371818747982</v>
      </c>
      <c r="AY66" s="25">
        <f>LN(G66/I66)</f>
        <v>1.4567609515702652E-3</v>
      </c>
      <c r="AZ66" s="25">
        <f>LN(N66/P66)</f>
        <v>5.5004772885071634E-4</v>
      </c>
      <c r="BA66" s="25">
        <f t="shared" si="24"/>
        <v>0.99155343371281612</v>
      </c>
      <c r="BB66" s="25">
        <f>AR65</f>
        <v>4.2527040902309377E-3</v>
      </c>
      <c r="BC66" s="25">
        <f t="shared" si="25"/>
        <v>8.0869995853539642E-3</v>
      </c>
      <c r="BD66" s="39">
        <f>IF(AR65&lt;0,1,0)</f>
        <v>0</v>
      </c>
      <c r="BF66" t="str">
        <f>IF(B66=2,IF(AV65&lt;0.226,IF(AND(ABS(AA66)&lt;0.03,AO66&lt;0.8),IF(AND(AT66&lt;0.5 &amp; Q65&lt;14),2,1),0),IF(AV65&lt;0.8,IF(AND(AT66&gt;0.2,AK66&gt;-0.03,AA66&gt;-0.01),1,0),0)),"")</f>
        <v/>
      </c>
      <c r="BG66">
        <f>IF(B66=3,IF(AV65&lt;0.85,IF(AND(K66&gt;942,AT66&gt;0.9),0.25,1)*IF(AR65&lt;-0.004,1,0.5),0),"")</f>
        <v>0</v>
      </c>
      <c r="BH66" t="str">
        <f>IF(B66=4,IF(AV65&lt;0.6,IF(AQ66&gt;=0,IF(K66&lt;1018,2,1),0),IF(AV65&gt;0.85,IF(AQ66&lt;=0,-0.5,0),0)),"")</f>
        <v/>
      </c>
      <c r="BI66" t="str">
        <f>IF(B66=5,IF(AV65&lt;0.4,IF(AQ66&gt; -0.004,1,0),IF(AV65&lt;0.95,IF(AND(AO66&lt;0.85,AT66&lt;0.95,AQ66&gt;0,K66&lt;1115),0.5,0),0)),"")</f>
        <v/>
      </c>
      <c r="BJ66" s="25" t="str">
        <f>IF(MAX(BE66:BI66)=0,"",MAX(BE66:BI66)*AR66)</f>
        <v/>
      </c>
    </row>
    <row r="67" spans="1:62">
      <c r="A67" s="1">
        <v>42593</v>
      </c>
      <c r="B67" s="41">
        <f t="shared" si="14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27"/>
        <v>3010.498</v>
      </c>
      <c r="T67" t="str">
        <f t="shared" si="34"/>
        <v>牛</v>
      </c>
      <c r="U67">
        <f t="shared" si="32"/>
        <v>3038.05</v>
      </c>
      <c r="V67">
        <f t="shared" si="33"/>
        <v>3001.17</v>
      </c>
      <c r="W67" s="40">
        <f t="shared" si="15"/>
        <v>1.2213649596451366E-2</v>
      </c>
      <c r="X67">
        <f t="shared" si="29"/>
        <v>957</v>
      </c>
      <c r="Y67">
        <f t="shared" si="30"/>
        <v>1458</v>
      </c>
      <c r="Z67" s="25">
        <f t="shared" si="3"/>
        <v>1.2237530195641246E-2</v>
      </c>
      <c r="AA67" s="25">
        <f t="shared" si="16"/>
        <v>-1.6809150520646933E-3</v>
      </c>
      <c r="AB67" s="25">
        <f t="shared" si="17"/>
        <v>-1.1723960539211115E-2</v>
      </c>
      <c r="AC67" s="25">
        <f t="shared" si="18"/>
        <v>4.8968905724014651E-4</v>
      </c>
      <c r="AD67" s="25">
        <f t="shared" si="19"/>
        <v>8.0539388676472527E-3</v>
      </c>
      <c r="AE67" s="25">
        <f t="shared" si="20"/>
        <v>-4.1597107288040358E-3</v>
      </c>
      <c r="AF67" s="25">
        <f t="shared" si="4"/>
        <v>-3.6700216715638153E-3</v>
      </c>
      <c r="AG67" s="25">
        <f t="shared" si="21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22"/>
        <v>7.3736221968834101E-2</v>
      </c>
      <c r="AP67" s="40">
        <f t="shared" si="23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>LN(N67/C67)</f>
        <v>-3.6700216715638153E-3</v>
      </c>
      <c r="AT67" s="28">
        <f>+(G67-I67)/(H67-I67)</f>
        <v>0.36868110984417046</v>
      </c>
      <c r="AU67" s="28">
        <f>+(N67-P67)/(O67-P67)</f>
        <v>5.2556310332492327E-2</v>
      </c>
      <c r="AV67" s="40">
        <f>+(N67-V67)/(U67-V67)</f>
        <v>3.9859002169191853E-2</v>
      </c>
      <c r="AW67" s="25">
        <f>LN(N67/C67)</f>
        <v>-3.6700216715638153E-3</v>
      </c>
      <c r="AX67" s="28">
        <f>(N67-L67)/(U67-V67)</f>
        <v>-0.4918655097613957</v>
      </c>
      <c r="AY67" s="25">
        <f>LN(G67/I67)</f>
        <v>3.215554105129964E-3</v>
      </c>
      <c r="AZ67" s="25">
        <f>LN(N67/P67)</f>
        <v>4.8968905724014651E-4</v>
      </c>
      <c r="BA67" s="25">
        <f t="shared" si="24"/>
        <v>0.10304158907510169</v>
      </c>
      <c r="BB67" s="25">
        <f>AR66</f>
        <v>-1.3274828938038606E-3</v>
      </c>
      <c r="BC67" s="25">
        <f t="shared" si="25"/>
        <v>-1.5623399876500861E-3</v>
      </c>
      <c r="BD67" s="39">
        <f>IF(AR66&lt;0,1,0)</f>
        <v>1</v>
      </c>
      <c r="BF67" t="str">
        <f>IF(B67=2,IF(AV66&lt;0.226,IF(AND(ABS(AA67)&lt;0.03,AO67&lt;0.8),IF(AND(AT67&lt;0.5 &amp; Q66&lt;14),2,1),0),IF(AV66&lt;0.8,IF(AND(AT67&gt;0.2,AK67&gt;-0.03,AA67&gt;-0.01),1,0),0)),"")</f>
        <v/>
      </c>
      <c r="BG67" t="str">
        <f>IF(B67=3,IF(AV66&lt;0.85,IF(AND(K67&gt;942,AT67&gt;0.9),0.25,1)*IF(AR66&lt;-0.004,1,0.5),0),"")</f>
        <v/>
      </c>
      <c r="BH67">
        <f>IF(B67=4,IF(AV66&lt;0.6,IF(AQ67&gt;=0,IF(K67&lt;1018,2,1),0),IF(AV66&gt;0.85,IF(AQ67&lt;=0,-0.5,0),0)),"")</f>
        <v>1</v>
      </c>
      <c r="BI67" t="str">
        <f>IF(B67=5,IF(AV66&lt;0.4,IF(AQ67&gt; -0.004,1,0),IF(AV66&lt;0.95,IF(AND(AO67&lt;0.85,AT67&lt;0.95,AQ67&gt;0,K67&lt;1115),0.5,0),0)),"")</f>
        <v/>
      </c>
      <c r="BJ67" s="25">
        <f>IF(MAX(BE67:BI67)=0,"",MAX(BE67:BI67)*AR67)</f>
        <v>-6.0231744892981672E-3</v>
      </c>
    </row>
    <row r="68" spans="1:62">
      <c r="A68" s="1">
        <v>42594</v>
      </c>
      <c r="B68" s="41">
        <f t="shared" si="14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27"/>
        <v>3007.9289999999996</v>
      </c>
      <c r="T68" t="str">
        <f t="shared" si="34"/>
        <v>熊</v>
      </c>
      <c r="U68">
        <f t="shared" si="32"/>
        <v>3051.05</v>
      </c>
      <c r="V68">
        <f t="shared" si="33"/>
        <v>2999.04</v>
      </c>
      <c r="W68" s="40">
        <f t="shared" si="15"/>
        <v>1.7193556212550695E-2</v>
      </c>
      <c r="X68">
        <f t="shared" si="29"/>
        <v>1500</v>
      </c>
      <c r="Y68">
        <f t="shared" si="30"/>
        <v>930</v>
      </c>
      <c r="Z68" s="25">
        <f t="shared" si="3"/>
        <v>1.7335106507081102E-2</v>
      </c>
      <c r="AA68" s="25">
        <f t="shared" si="16"/>
        <v>-7.8961707676453792E-4</v>
      </c>
      <c r="AB68" s="25">
        <f t="shared" si="17"/>
        <v>-1.2455504365702441E-4</v>
      </c>
      <c r="AC68" s="25">
        <f t="shared" si="18"/>
        <v>1.7069001168893636E-2</v>
      </c>
      <c r="AD68" s="25">
        <f t="shared" si="19"/>
        <v>1.6783509051382556E-2</v>
      </c>
      <c r="AE68" s="25">
        <f t="shared" si="20"/>
        <v>-4.1004716116832529E-4</v>
      </c>
      <c r="AF68" s="25">
        <f t="shared" si="4"/>
        <v>1.6658954007725549E-2</v>
      </c>
      <c r="AG68" s="25">
        <f t="shared" si="21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22"/>
        <v>6.5951742627346502E-2</v>
      </c>
      <c r="AP68" s="40">
        <f t="shared" si="23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>LN(N68/C68)</f>
        <v>1.6658954007725549E-2</v>
      </c>
      <c r="AT68" s="28">
        <f>+(G68-I68)/(H68-I68)</f>
        <v>0.56193029490616442</v>
      </c>
      <c r="AU68" s="28">
        <f>+(N68-P68)/(O68-P68)</f>
        <v>0.99184899184898956</v>
      </c>
      <c r="AV68" s="40">
        <f>+(N68-V68)/(U68-V68)</f>
        <v>0.99269371274754648</v>
      </c>
      <c r="AW68" s="25">
        <f>LN(N68/C68)</f>
        <v>1.6658954007725549E-2</v>
      </c>
      <c r="AX68" s="28">
        <f>(N68-L68)/(U68-V68)</f>
        <v>0.7821572774466472</v>
      </c>
      <c r="AY68" s="25">
        <f>LN(G68/I68)</f>
        <v>3.4883601486184364E-3</v>
      </c>
      <c r="AZ68" s="25">
        <f>LN(N68/P68)</f>
        <v>1.5273372491398892E-2</v>
      </c>
      <c r="BA68" s="25">
        <f t="shared" si="24"/>
        <v>3.9859002169191853E-2</v>
      </c>
      <c r="BB68" s="25">
        <f>AR67</f>
        <v>-6.0231744892981672E-3</v>
      </c>
      <c r="BC68" s="25">
        <f t="shared" si="25"/>
        <v>-3.6700216715638153E-3</v>
      </c>
      <c r="BD68" s="39">
        <f>IF(AR67&lt;0,1,0)</f>
        <v>1</v>
      </c>
      <c r="BF68" t="str">
        <f>IF(B68=2,IF(AV67&lt;0.226,IF(AND(ABS(AA68)&lt;0.03,AO68&lt;0.8),IF(AND(AT68&lt;0.5 &amp; Q67&lt;14),2,1),0),IF(AV67&lt;0.8,IF(AND(AT68&gt;0.2,AK68&gt;-0.03,AA68&gt;-0.01),1,0),0)),"")</f>
        <v/>
      </c>
      <c r="BG68" t="str">
        <f>IF(B68=3,IF(AV67&lt;0.85,IF(AND(K68&gt;942,AT68&gt;0.9),0.25,1)*IF(AR67&lt;-0.004,1,0.5),0),"")</f>
        <v/>
      </c>
      <c r="BH68" t="str">
        <f>IF(B68=4,IF(AV67&lt;0.6,IF(AQ68&gt;=0,IF(K68&lt;1018,2,1),0),IF(AV67&gt;0.85,IF(AQ68&lt;=0,-0.5,0),0)),"")</f>
        <v/>
      </c>
      <c r="BI68">
        <f>IF(B68=5,IF(AV67&lt;0.4,IF(AQ68&gt; -0.004,1,0),IF(AV67&lt;0.95,IF(AND(AO68&lt;0.85,AT68&lt;0.95,AQ68&gt;0,K68&lt;1115),0.5,0),0)),"")</f>
        <v>1</v>
      </c>
      <c r="BJ68" s="25">
        <f>IF(MAX(BE68:BI68)=0,"",MAX(BE68:BI68)*AR68)</f>
        <v>1.3424482129948711E-2</v>
      </c>
    </row>
    <row r="69" spans="1:62">
      <c r="A69" s="1">
        <v>42597</v>
      </c>
      <c r="B69" s="41">
        <f t="shared" si="14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27"/>
        <v>3007.7474999999995</v>
      </c>
      <c r="T69" t="str">
        <f t="shared" si="34"/>
        <v>牛</v>
      </c>
      <c r="U69">
        <f t="shared" si="32"/>
        <v>3137.48</v>
      </c>
      <c r="V69">
        <f t="shared" si="33"/>
        <v>3053.87</v>
      </c>
      <c r="W69" s="40">
        <f t="shared" si="15"/>
        <v>2.7010291170239998E-2</v>
      </c>
      <c r="X69">
        <f t="shared" si="29"/>
        <v>1311</v>
      </c>
      <c r="Y69">
        <f t="shared" si="30"/>
        <v>934</v>
      </c>
      <c r="Z69" s="25">
        <f t="shared" si="3"/>
        <v>2.7354996597393121E-2</v>
      </c>
      <c r="AA69" s="25">
        <f t="shared" si="16"/>
        <v>1.9026884071264099E-3</v>
      </c>
      <c r="AB69" s="25">
        <f t="shared" si="17"/>
        <v>-3.92164879514088E-3</v>
      </c>
      <c r="AC69" s="25">
        <f t="shared" si="18"/>
        <v>2.3088642375099149E-2</v>
      </c>
      <c r="AD69" s="25">
        <f t="shared" si="19"/>
        <v>2.6156002902388464E-2</v>
      </c>
      <c r="AE69" s="25">
        <f t="shared" si="20"/>
        <v>-8.5428826785157613E-4</v>
      </c>
      <c r="AF69" s="25">
        <f t="shared" si="4"/>
        <v>2.2234354107247483E-2</v>
      </c>
      <c r="AG69" s="25">
        <f t="shared" si="21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22"/>
        <v>3.7947077638850246E-2</v>
      </c>
      <c r="AP69" s="40">
        <f t="shared" si="23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>LN(N69/C69)</f>
        <v>2.2234354107247483E-2</v>
      </c>
      <c r="AT69" s="28">
        <f>+(G69-I69)/(H69-I69)</f>
        <v>0.99491131142774192</v>
      </c>
      <c r="AU69" s="28">
        <f>+(N69-P69)/(O69-P69)</f>
        <v>0.2315394242803388</v>
      </c>
      <c r="AV69" s="40">
        <f>+(N69-V69)/(U69-V69)</f>
        <v>0.85312761631383593</v>
      </c>
      <c r="AW69" s="25">
        <f>LN(N69/C69)</f>
        <v>2.2234354107247483E-2</v>
      </c>
      <c r="AX69" s="28">
        <f>(N69-L69)/(U69-V69)</f>
        <v>3.4684846310245564E-2</v>
      </c>
      <c r="AY69" s="25">
        <f>LN(G69/I69)</f>
        <v>2.2160270959881597E-2</v>
      </c>
      <c r="AZ69" s="25">
        <f>LN(N69/P69)</f>
        <v>1.1846256207904929E-3</v>
      </c>
      <c r="BA69" s="25">
        <f t="shared" si="24"/>
        <v>0.99269371274754648</v>
      </c>
      <c r="BB69" s="25">
        <f>AR68</f>
        <v>1.3424482129948711E-2</v>
      </c>
      <c r="BC69" s="25">
        <f t="shared" si="25"/>
        <v>1.6658954007725549E-2</v>
      </c>
      <c r="BD69" s="39">
        <f>IF(AR68&lt;0,1,0)</f>
        <v>0</v>
      </c>
      <c r="BF69" t="str">
        <f>IF(B69=2,IF(AV68&lt;0.226,IF(AND(ABS(AA69)&lt;0.03,AO69&lt;0.8),IF(AND(AT69&lt;0.5 &amp; Q68&lt;14),2,1),0),IF(AV68&lt;0.8,IF(AND(AT69&gt;0.2,AK69&gt;-0.03,AA69&gt;-0.01),1,0),0)),"")</f>
        <v/>
      </c>
      <c r="BG69" t="str">
        <f>IF(B69=3,IF(AV68&lt;0.85,IF(AND(K69&gt;942,AT69&gt;0.9),0.25,1)*IF(AR68&lt;-0.004,1,0.5),0),"")</f>
        <v/>
      </c>
      <c r="BH69" t="str">
        <f>IF(B69=4,IF(AV68&lt;0.6,IF(AQ69&gt;=0,IF(K69&lt;1018,2,1),0),IF(AV68&gt;0.85,IF(AQ69&lt;=0,-0.5,0),0)),"")</f>
        <v/>
      </c>
      <c r="BI69" t="str">
        <f>IF(B69=5,IF(AV68&lt;0.4,IF(AQ69&gt; -0.004,1,0),IF(AV68&lt;0.95,IF(AND(AO69&lt;0.85,AT69&lt;0.95,AQ69&gt;0,K69&lt;1115),0.5,0),0)),"")</f>
        <v/>
      </c>
      <c r="BJ69" s="25" t="str">
        <f>IF(MAX(BE69:BI69)=0,"",MAX(BE69:BI69)*AR69)</f>
        <v/>
      </c>
    </row>
    <row r="70" spans="1:62">
      <c r="A70" s="1">
        <v>42598</v>
      </c>
      <c r="B70" s="41">
        <f t="shared" si="14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27"/>
        <v>3011.8294999999994</v>
      </c>
      <c r="T70" t="str">
        <f t="shared" si="34"/>
        <v>牛</v>
      </c>
      <c r="U70">
        <f t="shared" si="32"/>
        <v>3140.44</v>
      </c>
      <c r="V70">
        <f t="shared" si="33"/>
        <v>3102.06</v>
      </c>
      <c r="W70" s="40">
        <f t="shared" si="15"/>
        <v>1.2296510564717707E-2</v>
      </c>
      <c r="X70">
        <f t="shared" si="29"/>
        <v>943</v>
      </c>
      <c r="Y70">
        <f t="shared" si="30"/>
        <v>1122</v>
      </c>
      <c r="Z70" s="25">
        <f t="shared" si="3"/>
        <v>1.2259904872337945E-2</v>
      </c>
      <c r="AA70" s="25">
        <f t="shared" si="16"/>
        <v>1.7040381505428169E-3</v>
      </c>
      <c r="AB70" s="25">
        <f t="shared" si="17"/>
        <v>-9.7273296470058411E-3</v>
      </c>
      <c r="AC70" s="25">
        <f t="shared" si="18"/>
        <v>2.5691809177119111E-3</v>
      </c>
      <c r="AD70" s="25">
        <f t="shared" si="19"/>
        <v>3.1605982007767469E-3</v>
      </c>
      <c r="AE70" s="25">
        <f t="shared" si="20"/>
        <v>-9.1359123639409585E-3</v>
      </c>
      <c r="AF70" s="25">
        <f t="shared" si="4"/>
        <v>-6.566731446229151E-3</v>
      </c>
      <c r="AG70" s="25">
        <f t="shared" si="21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22"/>
        <v>0.74179260031266736</v>
      </c>
      <c r="AP70" s="40">
        <f t="shared" si="23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>LN(N70/C70)</f>
        <v>-6.566731446229151E-3</v>
      </c>
      <c r="AT70" s="28">
        <f>+(G70-I70)/(H70-I70)</f>
        <v>0.17952058363730727</v>
      </c>
      <c r="AU70" s="28">
        <f>+(N70-P70)/(O70-P70)</f>
        <v>0.29176289453425924</v>
      </c>
      <c r="AV70" s="40">
        <f>+(N70-V70)/(U70-V70)</f>
        <v>0.2079207920792078</v>
      </c>
      <c r="AW70" s="25">
        <f>LN(N70/C70)</f>
        <v>-6.566731446229151E-3</v>
      </c>
      <c r="AX70" s="28">
        <f>(N70-L70)/(U70-V70)</f>
        <v>2.8400208441900533E-2</v>
      </c>
      <c r="AY70" s="25">
        <f>LN(G70/I70)</f>
        <v>2.2186416786515719E-3</v>
      </c>
      <c r="AZ70" s="25">
        <f>LN(N70/P70)</f>
        <v>1.2193769819639428E-3</v>
      </c>
      <c r="BA70" s="25">
        <f t="shared" si="24"/>
        <v>0.85312761631383593</v>
      </c>
      <c r="BB70" s="25">
        <f>AR69</f>
        <v>9.2837141521761972E-4</v>
      </c>
      <c r="BC70" s="25">
        <f t="shared" si="25"/>
        <v>2.2234354107247483E-2</v>
      </c>
      <c r="BD70" s="39">
        <f>IF(AR69&lt;0,1,0)</f>
        <v>0</v>
      </c>
      <c r="BF70">
        <f>IF(B70=2,IF(AV69&lt;0.226,IF(AND(ABS(AA70)&lt;0.03,AO70&lt;0.8),IF(AND(AT70&lt;0.5 &amp; Q69&lt;14),2,1),0),IF(AV69&lt;0.8,IF(AND(AT70&gt;0.2,AK70&gt;-0.03,AA70&gt;-0.01),1,0),0)),"")</f>
        <v>0</v>
      </c>
      <c r="BG70" t="str">
        <f>IF(B70=3,IF(AV69&lt;0.85,IF(AND(K70&gt;942,AT70&gt;0.9),0.25,1)*IF(AR69&lt;-0.004,1,0.5),0),"")</f>
        <v/>
      </c>
      <c r="BH70" t="str">
        <f>IF(B70=4,IF(AV69&lt;0.6,IF(AQ70&gt;=0,IF(K70&lt;1018,2,1),0),IF(AV69&gt;0.85,IF(AQ70&lt;=0,-0.5,0),0)),"")</f>
        <v/>
      </c>
      <c r="BI70" t="str">
        <f>IF(B70=5,IF(AV69&lt;0.4,IF(AQ70&gt; -0.004,1,0),IF(AV69&lt;0.95,IF(AND(AO70&lt;0.85,AT70&lt;0.95,AQ70&gt;0,K70&lt;1115),0.5,0),0)),"")</f>
        <v/>
      </c>
      <c r="BJ70" s="25" t="str">
        <f>IF(MAX(BE70:BI70)=0,"",MAX(BE70:BI70)*AR70)</f>
        <v/>
      </c>
    </row>
    <row r="71" spans="1:62">
      <c r="A71" s="1">
        <v>42599</v>
      </c>
      <c r="B71" s="41">
        <f t="shared" si="14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27"/>
        <v>3015.5014999999994</v>
      </c>
      <c r="T71" t="str">
        <f t="shared" si="34"/>
        <v>牛</v>
      </c>
      <c r="U71">
        <f t="shared" si="32"/>
        <v>3114.25</v>
      </c>
      <c r="V71">
        <f t="shared" si="33"/>
        <v>3090.28</v>
      </c>
      <c r="W71" s="40">
        <f t="shared" si="15"/>
        <v>7.7266510929604043E-3</v>
      </c>
      <c r="X71">
        <f t="shared" ref="X71:X102" si="35">IF(U71=H71,J71,Q71)</f>
        <v>947</v>
      </c>
      <c r="Y71">
        <f t="shared" ref="Y71:Y102" si="36">IF(V71=I71,K71,R71)</f>
        <v>1110</v>
      </c>
      <c r="Z71" s="25">
        <f t="shared" ref="Z71:Z134" si="37">(U71-V71)/(C71)</f>
        <v>7.7148622943748781E-3</v>
      </c>
      <c r="AA71" s="25">
        <f t="shared" si="16"/>
        <v>-9.8117597781837112E-4</v>
      </c>
      <c r="AB71" s="25">
        <f t="shared" si="17"/>
        <v>-1.5103315959481651E-3</v>
      </c>
      <c r="AC71" s="25">
        <f t="shared" si="18"/>
        <v>6.2163194970120935E-3</v>
      </c>
      <c r="AD71" s="25">
        <f t="shared" si="19"/>
        <v>2.333940917117579E-3</v>
      </c>
      <c r="AE71" s="25">
        <f t="shared" si="20"/>
        <v>-5.3927101758426462E-3</v>
      </c>
      <c r="AF71" s="25">
        <f t="shared" ref="AF71:AF134" si="38">LN(N71/C71)</f>
        <v>8.2360932116948499E-4</v>
      </c>
      <c r="AG71" s="25">
        <f t="shared" si="21"/>
        <v>-1.5756665664892912E-4</v>
      </c>
      <c r="AH71" s="25">
        <f t="shared" ref="AH71:AH134" si="39">LN(D71/C71)</f>
        <v>-1.3527051330106882E-3</v>
      </c>
      <c r="AI71" s="25">
        <f t="shared" ref="AI71:AI134" si="40">LN(E71/C71)</f>
        <v>-2.0458700711451948E-3</v>
      </c>
      <c r="AJ71" s="25">
        <f t="shared" ref="AJ71:AJ134" si="41">LN(F71/C71)</f>
        <v>-1.2270197041372175E-3</v>
      </c>
      <c r="AK71" s="25">
        <f t="shared" ref="AK71:AK134" si="42">+LN(G71/C71)</f>
        <v>-9.3703668222185304E-4</v>
      </c>
      <c r="AL71" s="25">
        <f t="shared" ref="AL71:AL134" si="43">LN(H71/I71)</f>
        <v>7.7266510929604043E-3</v>
      </c>
      <c r="AM71" s="25">
        <f t="shared" ref="AM71:AM134" si="44">LN(O71/P71)</f>
        <v>3.8486463023440416E-3</v>
      </c>
      <c r="AN71" s="25">
        <f t="shared" ref="AN71:AN134" si="45">LN(L71/G71)</f>
        <v>0</v>
      </c>
      <c r="AO71" s="40">
        <f t="shared" si="22"/>
        <v>0.69712140175217863</v>
      </c>
      <c r="AP71" s="40">
        <f t="shared" si="23"/>
        <v>0.82436378806841593</v>
      </c>
      <c r="AQ71" s="25">
        <f t="shared" ref="AQ71:AQ134" si="46">LN(M71/L71)</f>
        <v>-5.0269069469621719E-4</v>
      </c>
      <c r="AR71" s="25">
        <f t="shared" ref="AR71:AR134" si="47">LN(N71/L71)</f>
        <v>1.7606460033913684E-3</v>
      </c>
      <c r="AS71" s="25">
        <f>LN(N71/C71)</f>
        <v>8.2360932116948499E-4</v>
      </c>
      <c r="AT71" s="28">
        <f>+(G71-I71)/(H71-I71)</f>
        <v>0.57571964956194588</v>
      </c>
      <c r="AU71" s="28">
        <f>+(N71-P71)/(O71-P71)</f>
        <v>0.66387959866220991</v>
      </c>
      <c r="AV71" s="40">
        <f>+(N71-V71)/(U71-V71)</f>
        <v>0.8039215686274569</v>
      </c>
      <c r="AW71" s="25">
        <f>LN(N71/C71)</f>
        <v>8.2360932116948499E-4</v>
      </c>
      <c r="AX71" s="28">
        <f>(N71-L71)/(U71-V71)</f>
        <v>0.22820191906551107</v>
      </c>
      <c r="AY71" s="25">
        <f>LN(G71/I71)</f>
        <v>4.4556734936207357E-3</v>
      </c>
      <c r="AZ71" s="25">
        <f>LN(N71/P71)</f>
        <v>2.5566896763537573E-3</v>
      </c>
      <c r="BA71" s="25">
        <f t="shared" si="24"/>
        <v>0.2079207920792078</v>
      </c>
      <c r="BB71" s="25">
        <f>AR70</f>
        <v>3.5053923906022699E-4</v>
      </c>
      <c r="BC71" s="25">
        <f t="shared" si="25"/>
        <v>-6.566731446229151E-3</v>
      </c>
      <c r="BD71" s="39">
        <f>IF(AR70&lt;0,1,0)</f>
        <v>0</v>
      </c>
      <c r="BF71" t="str">
        <f>IF(B71=2,IF(AV70&lt;0.226,IF(AND(ABS(AA71)&lt;0.03,AO71&lt;0.8),IF(AND(AT71&lt;0.5 &amp; Q70&lt;14),2,1),0),IF(AV70&lt;0.8,IF(AND(AT71&gt;0.2,AK71&gt;-0.03,AA71&gt;-0.01),1,0),0)),"")</f>
        <v/>
      </c>
      <c r="BG71">
        <f>IF(B71=3,IF(AV70&lt;0.85,IF(AND(K71&gt;942,AT71&gt;0.9),0.25,1)*IF(AR70&lt;-0.004,1,0.5),0),"")</f>
        <v>0.5</v>
      </c>
      <c r="BH71" t="str">
        <f>IF(B71=4,IF(AV70&lt;0.6,IF(AQ71&gt;=0,IF(K71&lt;1018,2,1),0),IF(AV70&gt;0.85,IF(AQ71&lt;=0,-0.5,0),0)),"")</f>
        <v/>
      </c>
      <c r="BI71" t="str">
        <f>IF(B71=5,IF(AV70&lt;0.4,IF(AQ71&gt; -0.004,1,0),IF(AV70&lt;0.95,IF(AND(AO71&lt;0.85,AT71&lt;0.95,AQ71&gt;0,K71&lt;1115),0.5,0),0)),"")</f>
        <v/>
      </c>
      <c r="BJ71" s="25">
        <f>IF(MAX(BE71:BI71)=0,"",MAX(BE71:BI71)*AR71)</f>
        <v>8.803230016956842E-4</v>
      </c>
    </row>
    <row r="72" spans="1:62">
      <c r="A72" s="1">
        <v>42600</v>
      </c>
      <c r="B72" s="41">
        <f t="shared" ref="B72:B137" si="48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27"/>
        <v>3019.5839999999998</v>
      </c>
      <c r="T72" t="str">
        <f t="shared" si="34"/>
        <v>牛</v>
      </c>
      <c r="U72">
        <f t="shared" si="32"/>
        <v>3125.44</v>
      </c>
      <c r="V72">
        <f t="shared" si="33"/>
        <v>3093.35</v>
      </c>
      <c r="W72" s="40">
        <f t="shared" ref="W72:W132" si="49">LN(U72/V72)</f>
        <v>1.0320427230456125E-2</v>
      </c>
      <c r="X72">
        <f t="shared" si="35"/>
        <v>947</v>
      </c>
      <c r="Y72">
        <f t="shared" si="36"/>
        <v>1425</v>
      </c>
      <c r="Z72" s="25">
        <f t="shared" si="37"/>
        <v>1.0325798407207834E-2</v>
      </c>
      <c r="AA72" s="25">
        <f t="shared" ref="AA72:AA135" si="50">LN(C72/N71)</f>
        <v>-5.7902949842900738E-4</v>
      </c>
      <c r="AB72" s="25">
        <f t="shared" ref="AB72:AB135" si="51">LN(N72/U72)</f>
        <v>-6.8480334395891211E-3</v>
      </c>
      <c r="AC72" s="25">
        <f t="shared" ref="AC72:AC135" si="52">LN(N72/V72)</f>
        <v>3.4723937908669894E-3</v>
      </c>
      <c r="AD72" s="25">
        <f t="shared" ref="AD72:AD135" si="53">LN(U72/C72)</f>
        <v>5.6760815872873823E-3</v>
      </c>
      <c r="AE72" s="25">
        <f t="shared" ref="AE72:AE135" si="54">LN(V72/C72)</f>
        <v>-4.6443456431686609E-3</v>
      </c>
      <c r="AF72" s="25">
        <f t="shared" si="38"/>
        <v>-1.1719518523016996E-3</v>
      </c>
      <c r="AG72" s="25">
        <f t="shared" ref="AG72:AG135" si="55">LN(N72/N71)</f>
        <v>-1.7509813507307732E-3</v>
      </c>
      <c r="AH72" s="25">
        <f t="shared" si="39"/>
        <v>3.3780795135087739E-4</v>
      </c>
      <c r="AI72" s="25">
        <f t="shared" si="40"/>
        <v>2.4425137884290711E-3</v>
      </c>
      <c r="AJ72" s="25">
        <f t="shared" si="41"/>
        <v>3.2125961290316368E-3</v>
      </c>
      <c r="AK72" s="25">
        <f t="shared" si="42"/>
        <v>4.6260782895884015E-3</v>
      </c>
      <c r="AL72" s="25">
        <f t="shared" si="43"/>
        <v>6.390680026266477E-3</v>
      </c>
      <c r="AM72" s="25">
        <f t="shared" si="44"/>
        <v>1.0234035662219457E-2</v>
      </c>
      <c r="AN72" s="25">
        <f t="shared" si="45"/>
        <v>0</v>
      </c>
      <c r="AO72" s="40">
        <f t="shared" ref="AO72:AO135" si="56">(C72-I72)/(H72-I72)</f>
        <v>0.11150175791058846</v>
      </c>
      <c r="AP72" s="40">
        <f t="shared" ref="AP72:AP135" si="57">(N71-I72)/(H72-I72)</f>
        <v>0.20190858864892069</v>
      </c>
      <c r="AQ72" s="25">
        <f t="shared" si="46"/>
        <v>-8.3279148550830193E-5</v>
      </c>
      <c r="AR72" s="25">
        <f t="shared" si="47"/>
        <v>-5.7980301418901004E-3</v>
      </c>
      <c r="AS72" s="25">
        <f>LN(N72/C72)</f>
        <v>-1.1719518523016996E-3</v>
      </c>
      <c r="AT72" s="28">
        <f>+(G72-I72)/(H72-I72)</f>
        <v>0.83525866398793447</v>
      </c>
      <c r="AU72" s="28">
        <f>+(N72-P72)/(O72-P72)</f>
        <v>0.33815210559397119</v>
      </c>
      <c r="AV72" s="40">
        <f>+(N72-V72)/(U72-V72)</f>
        <v>0.33530694920536519</v>
      </c>
      <c r="AW72" s="25">
        <f>LN(N72/C72)</f>
        <v>-1.1719518523016996E-3</v>
      </c>
      <c r="AX72" s="28">
        <f>(N72-L72)/(U72-V72)</f>
        <v>-0.56248052352756761</v>
      </c>
      <c r="AY72" s="25">
        <f>LN(G72/I72)</f>
        <v>5.3406767285675647E-3</v>
      </c>
      <c r="AZ72" s="25">
        <f>LN(N72/P72)</f>
        <v>3.4723937908669894E-3</v>
      </c>
      <c r="BA72" s="25">
        <f t="shared" si="24"/>
        <v>0.8039215686274569</v>
      </c>
      <c r="BB72" s="25">
        <f>AR71</f>
        <v>1.7606460033913684E-3</v>
      </c>
      <c r="BC72" s="25">
        <f t="shared" si="25"/>
        <v>8.2360932116948499E-4</v>
      </c>
      <c r="BD72" s="39">
        <f>IF(AR71&lt;0,1,0)</f>
        <v>0</v>
      </c>
      <c r="BF72" t="str">
        <f>IF(B72=2,IF(AV71&lt;0.226,IF(AND(ABS(AA72)&lt;0.03,AO72&lt;0.8),IF(AND(AT72&lt;0.5 &amp; Q71&lt;14),2,1),0),IF(AV71&lt;0.8,IF(AND(AT72&gt;0.2,AK72&gt;-0.03,AA72&gt;-0.01),1,0),0)),"")</f>
        <v/>
      </c>
      <c r="BG72" t="str">
        <f>IF(B72=3,IF(AV71&lt;0.85,IF(AND(K72&gt;942,AT72&gt;0.9),0.25,1)*IF(AR71&lt;-0.004,1,0.5),0),"")</f>
        <v/>
      </c>
      <c r="BH72">
        <f>IF(B72=4,IF(AV71&lt;0.6,IF(AQ72&gt;=0,IF(K72&lt;1018,2,1),0),IF(AV71&gt;0.85,IF(AQ72&lt;=0,-0.5,0),0)),"")</f>
        <v>0</v>
      </c>
      <c r="BI72" t="str">
        <f>IF(B72=5,IF(AV71&lt;0.4,IF(AQ72&gt; -0.004,1,0),IF(AV71&lt;0.95,IF(AND(AO72&lt;0.85,AT72&lt;0.95,AQ72&gt;0,K72&lt;1115),0.5,0),0)),"")</f>
        <v/>
      </c>
      <c r="BJ72" s="25" t="str">
        <f>IF(MAX(BE72:BI72)=0,"",MAX(BE72:BI72)*AR72)</f>
        <v/>
      </c>
    </row>
    <row r="73" spans="1:62">
      <c r="A73" s="1">
        <v>42601</v>
      </c>
      <c r="B73" s="41">
        <f t="shared" si="48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27"/>
        <v>3022.8389999999995</v>
      </c>
      <c r="T73" t="str">
        <f t="shared" si="34"/>
        <v>牛</v>
      </c>
      <c r="U73">
        <f t="shared" si="32"/>
        <v>3113.34</v>
      </c>
      <c r="V73">
        <f t="shared" si="33"/>
        <v>3082.77</v>
      </c>
      <c r="W73" s="40">
        <f t="shared" si="49"/>
        <v>9.8675614366226742E-3</v>
      </c>
      <c r="X73">
        <f t="shared" si="35"/>
        <v>1424</v>
      </c>
      <c r="Y73">
        <f t="shared" si="36"/>
        <v>1123</v>
      </c>
      <c r="Z73" s="25">
        <f t="shared" si="37"/>
        <v>9.860049864694494E-3</v>
      </c>
      <c r="AA73" s="25">
        <f t="shared" si="50"/>
        <v>-1.1991298076406078E-3</v>
      </c>
      <c r="AB73" s="25">
        <f t="shared" si="51"/>
        <v>-1.6844978780013009E-3</v>
      </c>
      <c r="AC73" s="25">
        <f t="shared" si="52"/>
        <v>8.1830635586213549E-3</v>
      </c>
      <c r="AD73" s="25">
        <f t="shared" si="53"/>
        <v>4.1681948682265749E-3</v>
      </c>
      <c r="AE73" s="25">
        <f t="shared" si="54"/>
        <v>-5.6993665683960203E-3</v>
      </c>
      <c r="AF73" s="25">
        <f t="shared" si="38"/>
        <v>2.4836969902252873E-3</v>
      </c>
      <c r="AG73" s="25">
        <f t="shared" si="55"/>
        <v>1.2845671825847756E-3</v>
      </c>
      <c r="AH73" s="25">
        <f t="shared" si="39"/>
        <v>1.0643255814250991E-4</v>
      </c>
      <c r="AI73" s="25">
        <f t="shared" si="40"/>
        <v>5.9329768838773354E-4</v>
      </c>
      <c r="AJ73" s="25">
        <f t="shared" si="41"/>
        <v>7.8024249508973147E-4</v>
      </c>
      <c r="AK73" s="25">
        <f t="shared" si="42"/>
        <v>-3.334165655000085E-3</v>
      </c>
      <c r="AL73" s="25">
        <f t="shared" si="43"/>
        <v>7.3333090993875786E-3</v>
      </c>
      <c r="AM73" s="25">
        <f t="shared" si="44"/>
        <v>7.8389791278198756E-3</v>
      </c>
      <c r="AN73" s="25">
        <f t="shared" si="45"/>
        <v>0</v>
      </c>
      <c r="AO73" s="40">
        <f t="shared" si="56"/>
        <v>0.77655354781841557</v>
      </c>
      <c r="AP73" s="40">
        <f t="shared" si="57"/>
        <v>0.94050242397532369</v>
      </c>
      <c r="AQ73" s="25">
        <f t="shared" si="46"/>
        <v>7.4404283943118601E-4</v>
      </c>
      <c r="AR73" s="25">
        <f t="shared" si="47"/>
        <v>5.8178626452253402E-3</v>
      </c>
      <c r="AS73" s="25">
        <f>LN(N73/C73)</f>
        <v>2.4836969902252873E-3</v>
      </c>
      <c r="AT73" s="28">
        <f>+(G73-I73)/(H73-I73)</f>
        <v>0.32172763331864984</v>
      </c>
      <c r="AU73" s="28">
        <f>+(N73-P73)/(O73-P73)</f>
        <v>0.78445084327436243</v>
      </c>
      <c r="AV73" s="40">
        <f>+(N73-V73)/(U73-V73)</f>
        <v>0.82859012103368634</v>
      </c>
      <c r="AW73" s="25">
        <f>LN(N73/C73)</f>
        <v>2.4836969902252873E-3</v>
      </c>
      <c r="AX73" s="28">
        <f>(N73-L73)/(U73-V73)</f>
        <v>0.58979391560352135</v>
      </c>
      <c r="AY73" s="25">
        <f>LN(G73/I73)</f>
        <v>2.3652009133959258E-3</v>
      </c>
      <c r="AZ73" s="25">
        <f>LN(N73/P73)</f>
        <v>6.1544812498185494E-3</v>
      </c>
      <c r="BA73" s="25">
        <f t="shared" ref="BA73:BA136" si="58">AV72</f>
        <v>0.33530694920536519</v>
      </c>
      <c r="BB73" s="25">
        <f>AR72</f>
        <v>-5.7980301418901004E-3</v>
      </c>
      <c r="BC73" s="25">
        <f t="shared" ref="BC73:BC136" si="59">AS72</f>
        <v>-1.1719518523016996E-3</v>
      </c>
      <c r="BD73" s="39">
        <f>IF(AR72&lt;0,1,0)</f>
        <v>1</v>
      </c>
      <c r="BF73" t="str">
        <f>IF(B73=2,IF(AV72&lt;0.226,IF(AND(ABS(AA73)&lt;0.03,AO73&lt;0.8),IF(AND(AT73&lt;0.5 &amp; Q72&lt;14),2,1),0),IF(AV72&lt;0.8,IF(AND(AT73&gt;0.2,AK73&gt;-0.03,AA73&gt;-0.01),1,0),0)),"")</f>
        <v/>
      </c>
      <c r="BG73" t="str">
        <f>IF(B73=3,IF(AV72&lt;0.85,IF(AND(K73&gt;942,AT73&gt;0.9),0.25,1)*IF(AR72&lt;-0.004,1,0.5),0),"")</f>
        <v/>
      </c>
      <c r="BH73" t="str">
        <f>IF(B73=4,IF(AV72&lt;0.6,IF(AQ73&gt;=0,IF(K73&lt;1018,2,1),0),IF(AV72&gt;0.85,IF(AQ73&lt;=0,-0.5,0),0)),"")</f>
        <v/>
      </c>
      <c r="BI73">
        <f>IF(B73=5,IF(AV72&lt;0.4,IF(AQ73&gt; -0.004,1,0),IF(AV72&lt;0.95,IF(AND(AO73&lt;0.85,AT73&lt;0.95,AQ73&gt;0,K73&lt;1115),0.5,0),0)),"")</f>
        <v>1</v>
      </c>
      <c r="BJ73" s="25">
        <f>IF(MAX(BE73:BI73)=0,"",MAX(BE73:BI73)*AR73)</f>
        <v>5.8178626452253402E-3</v>
      </c>
    </row>
    <row r="74" spans="1:62">
      <c r="A74" s="1">
        <v>42604</v>
      </c>
      <c r="B74" s="41">
        <f t="shared" si="48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27"/>
        <v>3027.6030000000001</v>
      </c>
      <c r="T74" t="str">
        <f t="shared" si="34"/>
        <v>牛</v>
      </c>
      <c r="U74">
        <f t="shared" si="32"/>
        <v>3112.74</v>
      </c>
      <c r="V74">
        <f t="shared" si="33"/>
        <v>3083.59</v>
      </c>
      <c r="W74" s="40">
        <f t="shared" si="49"/>
        <v>9.4088646169174037E-3</v>
      </c>
      <c r="X74">
        <f t="shared" si="35"/>
        <v>935</v>
      </c>
      <c r="Y74">
        <f t="shared" si="36"/>
        <v>1456</v>
      </c>
      <c r="Z74" s="25">
        <f t="shared" si="37"/>
        <v>9.3808932283787737E-3</v>
      </c>
      <c r="AA74" s="25">
        <f t="shared" si="50"/>
        <v>-2.3167961387384506E-4</v>
      </c>
      <c r="AB74" s="25">
        <f t="shared" si="51"/>
        <v>-9.0165418177689718E-3</v>
      </c>
      <c r="AC74" s="25">
        <f t="shared" si="52"/>
        <v>3.92322799148475E-4</v>
      </c>
      <c r="AD74" s="25">
        <f t="shared" si="53"/>
        <v>1.723439845761547E-3</v>
      </c>
      <c r="AE74" s="25">
        <f t="shared" si="54"/>
        <v>-7.6854247711560441E-3</v>
      </c>
      <c r="AF74" s="25">
        <f t="shared" si="38"/>
        <v>-7.2931019720074691E-3</v>
      </c>
      <c r="AG74" s="25">
        <f t="shared" si="55"/>
        <v>-7.524781585881316E-3</v>
      </c>
      <c r="AH74" s="25">
        <f t="shared" si="39"/>
        <v>-9.6549016401459021E-5</v>
      </c>
      <c r="AI74" s="25">
        <f t="shared" si="40"/>
        <v>1.5627967590125941E-3</v>
      </c>
      <c r="AJ74" s="25">
        <f t="shared" si="41"/>
        <v>-3.70155195813955E-4</v>
      </c>
      <c r="AK74" s="25">
        <f t="shared" si="42"/>
        <v>-6.1364837683988756E-3</v>
      </c>
      <c r="AL74" s="25">
        <f t="shared" si="43"/>
        <v>8.6340942132902242E-3</v>
      </c>
      <c r="AM74" s="25">
        <f t="shared" si="44"/>
        <v>6.7162936130807519E-3</v>
      </c>
      <c r="AN74" s="25">
        <f t="shared" si="45"/>
        <v>0</v>
      </c>
      <c r="AO74" s="40">
        <f t="shared" si="56"/>
        <v>0.79970104633782813</v>
      </c>
      <c r="AP74" s="40">
        <f t="shared" si="57"/>
        <v>0.82660687593423343</v>
      </c>
      <c r="AQ74" s="25">
        <f t="shared" si="46"/>
        <v>8.8033587907846377E-4</v>
      </c>
      <c r="AR74" s="25">
        <f t="shared" si="47"/>
        <v>-1.1566182036085507E-3</v>
      </c>
      <c r="AS74" s="25">
        <f>LN(N74/C74)</f>
        <v>-7.2931019720074691E-3</v>
      </c>
      <c r="AT74" s="28">
        <f>+(G74-I74)/(H74-I74)</f>
        <v>8.9312406576976602E-2</v>
      </c>
      <c r="AU74" s="28">
        <f>+(N74-P74)/(O74-P74)</f>
        <v>5.822906641001209E-2</v>
      </c>
      <c r="AV74" s="40">
        <f>+(N74-V74)/(U74-V74)</f>
        <v>4.1509433962265918E-2</v>
      </c>
      <c r="AW74" s="25">
        <f>LN(N74/C74)</f>
        <v>-7.2931019720074691E-3</v>
      </c>
      <c r="AX74" s="28">
        <f>(N74-L74)/(U74-V74)</f>
        <v>-0.12246998284733288</v>
      </c>
      <c r="AY74" s="25">
        <f>LN(G74/I74)</f>
        <v>7.7417059912971949E-4</v>
      </c>
      <c r="AZ74" s="25">
        <f>LN(N74/P74)</f>
        <v>3.92322799148475E-4</v>
      </c>
      <c r="BA74" s="25">
        <f t="shared" si="58"/>
        <v>0.82859012103368634</v>
      </c>
      <c r="BB74" s="25">
        <f>AR73</f>
        <v>5.8178626452253402E-3</v>
      </c>
      <c r="BC74" s="25">
        <f t="shared" si="59"/>
        <v>2.4836969902252873E-3</v>
      </c>
      <c r="BD74" s="39">
        <f>IF(AR73&lt;0,1,0)</f>
        <v>0</v>
      </c>
      <c r="BF74" t="str">
        <f>IF(B74=2,IF(AV73&lt;0.226,IF(AND(ABS(AA74)&lt;0.03,AO74&lt;0.8),IF(AND(AT74&lt;0.5 &amp; Q73&lt;14),2,1),0),IF(AV73&lt;0.8,IF(AND(AT74&gt;0.2,AK74&gt;-0.03,AA74&gt;-0.01),1,0),0)),"")</f>
        <v/>
      </c>
      <c r="BG74" t="str">
        <f>IF(B74=3,IF(AV73&lt;0.85,IF(AND(K74&gt;942,AT74&gt;0.9),0.25,1)*IF(AR73&lt;-0.004,1,0.5),0),"")</f>
        <v/>
      </c>
      <c r="BH74" t="str">
        <f>IF(B74=4,IF(AV73&lt;0.6,IF(AQ74&gt;=0,IF(K74&lt;1018,2,1),0),IF(AV73&gt;0.85,IF(AQ74&lt;=0,-0.5,0),0)),"")</f>
        <v/>
      </c>
      <c r="BI74" t="str">
        <f>IF(B74=5,IF(AV73&lt;0.4,IF(AQ74&gt; -0.004,1,0),IF(AV73&lt;0.95,IF(AND(AO74&lt;0.85,AT74&lt;0.95,AQ74&gt;0,K74&lt;1115),0.5,0),0)),"")</f>
        <v/>
      </c>
      <c r="BJ74" s="25" t="str">
        <f>IF(MAX(BE74:BI74)=0,"",MAX(BE74:BI74)*AR74)</f>
        <v/>
      </c>
    </row>
    <row r="75" spans="1:62">
      <c r="A75" s="1">
        <v>42605</v>
      </c>
      <c r="B75" s="41">
        <f t="shared" si="48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27"/>
        <v>3031.0515</v>
      </c>
      <c r="T75" t="str">
        <f t="shared" si="34"/>
        <v>牛</v>
      </c>
      <c r="U75">
        <f t="shared" si="32"/>
        <v>3101.11</v>
      </c>
      <c r="V75">
        <f t="shared" si="33"/>
        <v>3073.53</v>
      </c>
      <c r="W75" s="40">
        <f t="shared" si="49"/>
        <v>8.9333737411833071E-3</v>
      </c>
      <c r="X75">
        <f t="shared" si="35"/>
        <v>1107</v>
      </c>
      <c r="Y75">
        <f t="shared" si="36"/>
        <v>1443</v>
      </c>
      <c r="Z75" s="25">
        <f t="shared" si="37"/>
        <v>8.9499832877396671E-3</v>
      </c>
      <c r="AA75" s="25">
        <f t="shared" si="50"/>
        <v>-1.0476180622996437E-3</v>
      </c>
      <c r="AB75" s="25">
        <f t="shared" si="51"/>
        <v>-3.6828765447543066E-3</v>
      </c>
      <c r="AC75" s="25">
        <f t="shared" si="52"/>
        <v>5.2504971964290759E-3</v>
      </c>
      <c r="AD75" s="25">
        <f t="shared" si="53"/>
        <v>6.3209045456392695E-3</v>
      </c>
      <c r="AE75" s="25">
        <f t="shared" si="54"/>
        <v>-2.6124691955439283E-3</v>
      </c>
      <c r="AF75" s="25">
        <f t="shared" si="38"/>
        <v>2.6380280008851905E-3</v>
      </c>
      <c r="AG75" s="25">
        <f t="shared" si="55"/>
        <v>1.5904099385854445E-3</v>
      </c>
      <c r="AH75" s="25">
        <f t="shared" si="39"/>
        <v>8.2067322513117592E-4</v>
      </c>
      <c r="AI75" s="25">
        <f t="shared" si="40"/>
        <v>1.8220846831009602E-3</v>
      </c>
      <c r="AJ75" s="25">
        <f t="shared" si="41"/>
        <v>3.0360443960012885E-3</v>
      </c>
      <c r="AK75" s="25">
        <f t="shared" si="42"/>
        <v>3.2172026446965962E-3</v>
      </c>
      <c r="AL75" s="25">
        <f t="shared" si="43"/>
        <v>6.3209045456392695E-3</v>
      </c>
      <c r="AM75" s="25">
        <f t="shared" si="44"/>
        <v>6.9805538790290861E-3</v>
      </c>
      <c r="AN75" s="25">
        <f t="shared" si="45"/>
        <v>7.762920414547701E-5</v>
      </c>
      <c r="AO75" s="40">
        <f t="shared" si="56"/>
        <v>0</v>
      </c>
      <c r="AP75" s="40">
        <f t="shared" si="57"/>
        <v>0.16530194472876275</v>
      </c>
      <c r="AQ75" s="25">
        <f t="shared" si="46"/>
        <v>5.5293371539675759E-4</v>
      </c>
      <c r="AR75" s="25">
        <f t="shared" si="47"/>
        <v>-6.5680384795693153E-4</v>
      </c>
      <c r="AS75" s="25">
        <f>LN(N75/C75)</f>
        <v>2.6380280008851905E-3</v>
      </c>
      <c r="AT75" s="28">
        <f>+(G75-I75)/(H75-I75)</f>
        <v>0.5081883316274235</v>
      </c>
      <c r="AU75" s="28">
        <f>+(N75-P75)/(O75-P75)</f>
        <v>0.75150952159777185</v>
      </c>
      <c r="AV75" s="40">
        <f>+(N75-V75)/(U75-V75)</f>
        <v>0.58665699782450609</v>
      </c>
      <c r="AW75" s="25">
        <f>LN(N75/C75)</f>
        <v>2.6380280008851905E-3</v>
      </c>
      <c r="AX75" s="28">
        <f>(N75-L75)/(U75-V75)</f>
        <v>-7.3604060913696548E-2</v>
      </c>
      <c r="AY75" s="25">
        <f>LN(G75/I75)</f>
        <v>3.2172026446965962E-3</v>
      </c>
      <c r="AZ75" s="25">
        <f>LN(N75/P75)</f>
        <v>5.2504971964290759E-3</v>
      </c>
      <c r="BA75" s="25">
        <f t="shared" si="58"/>
        <v>4.1509433962265918E-2</v>
      </c>
      <c r="BB75" s="25">
        <f>AR74</f>
        <v>-1.1566182036085507E-3</v>
      </c>
      <c r="BC75" s="25">
        <f t="shared" si="59"/>
        <v>-7.2931019720074691E-3</v>
      </c>
      <c r="BD75" s="39">
        <f>IF(AR74&lt;0,1,0)</f>
        <v>1</v>
      </c>
      <c r="BF75">
        <f>IF(B75=2,IF(AV74&lt;0.226,IF(AND(ABS(AA75)&lt;0.03,AO75&lt;0.8),IF(AND(AT75&lt;0.5 &amp; Q74&lt;14),2,1),0),IF(AV74&lt;0.8,IF(AND(AT75&gt;0.2,AK75&gt;-0.03,AA75&gt;-0.01),1,0),0)),"")</f>
        <v>1</v>
      </c>
      <c r="BG75" t="str">
        <f>IF(B75=3,IF(AV74&lt;0.85,IF(AND(K75&gt;942,AT75&gt;0.9),0.25,1)*IF(AR74&lt;-0.004,1,0.5),0),"")</f>
        <v/>
      </c>
      <c r="BH75" t="str">
        <f>IF(B75=4,IF(AV74&lt;0.6,IF(AQ75&gt;=0,IF(K75&lt;1018,2,1),0),IF(AV74&gt;0.85,IF(AQ75&lt;=0,-0.5,0),0)),"")</f>
        <v/>
      </c>
      <c r="BI75" t="str">
        <f>IF(B75=5,IF(AV74&lt;0.4,IF(AQ75&gt; -0.004,1,0),IF(AV74&lt;0.95,IF(AND(AO75&lt;0.85,AT75&lt;0.95,AQ75&gt;0,K75&lt;1115),0.5,0),0)),"")</f>
        <v/>
      </c>
      <c r="BJ75" s="25">
        <f>IF(MAX(BE75:BI75)=0,"",MAX(BE75:BI75)*AR75)</f>
        <v>-6.5680384795693153E-4</v>
      </c>
    </row>
    <row r="76" spans="1:62">
      <c r="A76" s="1">
        <v>42606</v>
      </c>
      <c r="B76" s="41">
        <f t="shared" si="48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27"/>
        <v>3033.0284999999999</v>
      </c>
      <c r="T76" t="str">
        <f t="shared" si="34"/>
        <v>牛</v>
      </c>
      <c r="U76">
        <f t="shared" si="32"/>
        <v>3097.15</v>
      </c>
      <c r="V76">
        <f t="shared" si="33"/>
        <v>3079.55</v>
      </c>
      <c r="W76" s="40">
        <f t="shared" si="49"/>
        <v>5.6988513713701104E-3</v>
      </c>
      <c r="X76">
        <f t="shared" si="35"/>
        <v>954</v>
      </c>
      <c r="Y76">
        <f t="shared" si="36"/>
        <v>1451</v>
      </c>
      <c r="Z76" s="25">
        <f t="shared" si="37"/>
        <v>5.6920718494705433E-3</v>
      </c>
      <c r="AA76" s="25">
        <f t="shared" si="50"/>
        <v>7.473636368852157E-4</v>
      </c>
      <c r="AB76" s="25">
        <f t="shared" si="51"/>
        <v>-3.6454658900179618E-3</v>
      </c>
      <c r="AC76" s="25">
        <f t="shared" si="52"/>
        <v>2.0533854813520767E-3</v>
      </c>
      <c r="AD76" s="25">
        <f t="shared" si="53"/>
        <v>1.6577347769753373E-3</v>
      </c>
      <c r="AE76" s="25">
        <f t="shared" si="54"/>
        <v>-4.0411165943947799E-3</v>
      </c>
      <c r="AF76" s="25">
        <f t="shared" si="38"/>
        <v>-1.9877311130426889E-3</v>
      </c>
      <c r="AG76" s="25">
        <f t="shared" si="55"/>
        <v>-1.2403674761573657E-3</v>
      </c>
      <c r="AH76" s="25">
        <f t="shared" si="39"/>
        <v>5.9490324877511079E-4</v>
      </c>
      <c r="AI76" s="25">
        <f t="shared" si="40"/>
        <v>-3.0081949278370866E-4</v>
      </c>
      <c r="AJ76" s="25">
        <f t="shared" si="41"/>
        <v>-1.1131606495215051E-3</v>
      </c>
      <c r="AK76" s="25">
        <f t="shared" si="42"/>
        <v>-1.0160333511704301E-3</v>
      </c>
      <c r="AL76" s="25">
        <f t="shared" si="43"/>
        <v>5.6468970781478854E-3</v>
      </c>
      <c r="AM76" s="25">
        <f t="shared" si="44"/>
        <v>5.0658111747872376E-3</v>
      </c>
      <c r="AN76" s="25">
        <f t="shared" si="45"/>
        <v>2.8808882398432222E-4</v>
      </c>
      <c r="AO76" s="40">
        <f t="shared" si="56"/>
        <v>0.70584862385320568</v>
      </c>
      <c r="AP76" s="40">
        <f t="shared" si="57"/>
        <v>0.57339449541284226</v>
      </c>
      <c r="AQ76" s="25">
        <f t="shared" si="46"/>
        <v>6.7963914423897997E-5</v>
      </c>
      <c r="AR76" s="25">
        <f t="shared" si="47"/>
        <v>-1.2597865858565416E-3</v>
      </c>
      <c r="AS76" s="25">
        <f>LN(N76/C76)</f>
        <v>-1.9877311130426889E-3</v>
      </c>
      <c r="AT76" s="28">
        <f>+(G76-I76)/(H76-I76)</f>
        <v>0.52580275229358053</v>
      </c>
      <c r="AU76" s="28">
        <f>+(N76-P76)/(O76-P76)</f>
        <v>0.40473145780051017</v>
      </c>
      <c r="AV76" s="40">
        <f>+(N76-V76)/(U76-V76)</f>
        <v>0.35965909090908865</v>
      </c>
      <c r="AW76" s="25">
        <f>LN(N76/C76)</f>
        <v>-1.9877311130426889E-3</v>
      </c>
      <c r="AX76" s="28">
        <f>(N76-L76)/(U76-V76)</f>
        <v>-0.22102272727272118</v>
      </c>
      <c r="AY76" s="25">
        <f>LN(G76/I76)</f>
        <v>2.9731289500021228E-3</v>
      </c>
      <c r="AZ76" s="25">
        <f>LN(N76/P76)</f>
        <v>2.0533854813520767E-3</v>
      </c>
      <c r="BA76" s="25">
        <f t="shared" si="58"/>
        <v>0.58665699782450609</v>
      </c>
      <c r="BB76" s="25">
        <f>AR75</f>
        <v>-6.5680384795693153E-4</v>
      </c>
      <c r="BC76" s="25">
        <f t="shared" si="59"/>
        <v>2.6380280008851905E-3</v>
      </c>
      <c r="BD76" s="39">
        <f>IF(AR75&lt;0,1,0)</f>
        <v>1</v>
      </c>
      <c r="BF76" t="str">
        <f>IF(B76=2,IF(AV75&lt;0.226,IF(AND(ABS(AA76)&lt;0.03,AO76&lt;0.8),IF(AND(AT76&lt;0.5 &amp; Q75&lt;14),2,1),0),IF(AV75&lt;0.8,IF(AND(AT76&gt;0.2,AK76&gt;-0.03,AA76&gt;-0.01),1,0),0)),"")</f>
        <v/>
      </c>
      <c r="BG76">
        <f>IF(B76=3,IF(AV75&lt;0.85,IF(AND(K76&gt;942,AT76&gt;0.9),0.25,1)*IF(AR75&lt;-0.004,1,0.5),0),"")</f>
        <v>0.5</v>
      </c>
      <c r="BH76" t="str">
        <f>IF(B76=4,IF(AV75&lt;0.6,IF(AQ76&gt;=0,IF(K76&lt;1018,2,1),0),IF(AV75&gt;0.85,IF(AQ76&lt;=0,-0.5,0),0)),"")</f>
        <v/>
      </c>
      <c r="BI76" t="str">
        <f>IF(B76=5,IF(AV75&lt;0.4,IF(AQ76&gt; -0.004,1,0),IF(AV75&lt;0.95,IF(AND(AO76&lt;0.85,AT76&lt;0.95,AQ76&gt;0,K76&lt;1115),0.5,0),0)),"")</f>
        <v/>
      </c>
      <c r="BJ76" s="25">
        <f>IF(MAX(BE76:BI76)=0,"",MAX(BE76:BI76)*AR76)</f>
        <v>-6.298932929282708E-4</v>
      </c>
    </row>
    <row r="77" spans="1:62">
      <c r="A77" s="1">
        <v>42607</v>
      </c>
      <c r="B77" s="41">
        <f t="shared" si="48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27"/>
        <v>3037.7665000000002</v>
      </c>
      <c r="T77" t="str">
        <f t="shared" si="34"/>
        <v>牛</v>
      </c>
      <c r="U77">
        <f t="shared" si="32"/>
        <v>3073.44</v>
      </c>
      <c r="V77">
        <f t="shared" si="33"/>
        <v>3041.5</v>
      </c>
      <c r="W77" s="40">
        <f t="shared" si="49"/>
        <v>1.0446640677841748E-2</v>
      </c>
      <c r="X77">
        <f t="shared" si="35"/>
        <v>931</v>
      </c>
      <c r="Y77">
        <f t="shared" si="36"/>
        <v>1117</v>
      </c>
      <c r="Z77" s="25">
        <f t="shared" si="37"/>
        <v>1.0392264042896577E-2</v>
      </c>
      <c r="AA77" s="25">
        <f t="shared" si="50"/>
        <v>-4.0394124400527946E-3</v>
      </c>
      <c r="AB77" s="25">
        <f t="shared" si="51"/>
        <v>-1.6640158062287693E-3</v>
      </c>
      <c r="AC77" s="25">
        <f t="shared" si="52"/>
        <v>8.7826248716129755E-3</v>
      </c>
      <c r="AD77" s="25">
        <f t="shared" si="53"/>
        <v>0</v>
      </c>
      <c r="AE77" s="25">
        <f t="shared" si="54"/>
        <v>-1.0446640677841769E-2</v>
      </c>
      <c r="AF77" s="25">
        <f t="shared" si="38"/>
        <v>-1.6640158062287693E-3</v>
      </c>
      <c r="AG77" s="25">
        <f t="shared" si="55"/>
        <v>-5.7034282462814986E-3</v>
      </c>
      <c r="AH77" s="25">
        <f t="shared" si="39"/>
        <v>-2.5280509691529875E-3</v>
      </c>
      <c r="AI77" s="25">
        <f t="shared" si="40"/>
        <v>-3.5887369897050197E-3</v>
      </c>
      <c r="AJ77" s="25">
        <f t="shared" si="41"/>
        <v>-6.7120480772574157E-3</v>
      </c>
      <c r="AK77" s="25">
        <f t="shared" si="42"/>
        <v>-6.7382531846343543E-3</v>
      </c>
      <c r="AL77" s="25">
        <f t="shared" si="43"/>
        <v>1.0446640677841748E-2</v>
      </c>
      <c r="AM77" s="25">
        <f t="shared" si="44"/>
        <v>6.9771371155784483E-3</v>
      </c>
      <c r="AN77" s="25">
        <f t="shared" si="45"/>
        <v>0</v>
      </c>
      <c r="AO77" s="40">
        <f t="shared" si="56"/>
        <v>1</v>
      </c>
      <c r="AP77" s="40">
        <f t="shared" si="57"/>
        <v>1.3894802755165947</v>
      </c>
      <c r="AQ77" s="25">
        <f t="shared" si="46"/>
        <v>-4.5860590365019767E-5</v>
      </c>
      <c r="AR77" s="25">
        <f t="shared" si="47"/>
        <v>5.0742373784056398E-3</v>
      </c>
      <c r="AS77" s="25">
        <f>LN(N77/C77)</f>
        <v>-1.6640158062287693E-3</v>
      </c>
      <c r="AT77" s="28">
        <f>+(G77-I77)/(H77-I77)</f>
        <v>0.35378835316218415</v>
      </c>
      <c r="AU77" s="28">
        <f>+(N77-P77)/(O77-P77)</f>
        <v>0.82256554307116003</v>
      </c>
      <c r="AV77" s="40">
        <f>+(N77-V77)/(U77-V77)</f>
        <v>0.84001252348152411</v>
      </c>
      <c r="AW77" s="25">
        <f>LN(N77/C77)</f>
        <v>-1.6640158062287693E-3</v>
      </c>
      <c r="AX77" s="28">
        <f>(N77-L77)/(U77-V77)</f>
        <v>0.48622417031933995</v>
      </c>
      <c r="AY77" s="25">
        <f>LN(G77/I77)</f>
        <v>3.7083874932073639E-3</v>
      </c>
      <c r="AZ77" s="25">
        <f>LN(N77/P77)</f>
        <v>5.74269974330843E-3</v>
      </c>
      <c r="BA77" s="25">
        <f t="shared" si="58"/>
        <v>0.35965909090908865</v>
      </c>
      <c r="BB77" s="25">
        <f>AR76</f>
        <v>-1.2597865858565416E-3</v>
      </c>
      <c r="BC77" s="25">
        <f t="shared" si="59"/>
        <v>-1.9877311130426889E-3</v>
      </c>
      <c r="BD77" s="39">
        <f>IF(AR76&lt;0,1,0)</f>
        <v>1</v>
      </c>
      <c r="BF77" t="str">
        <f>IF(B77=2,IF(AV76&lt;0.226,IF(AND(ABS(AA77)&lt;0.03,AO77&lt;0.8),IF(AND(AT77&lt;0.5 &amp; Q76&lt;14),2,1),0),IF(AV76&lt;0.8,IF(AND(AT77&gt;0.2,AK77&gt;-0.03,AA77&gt;-0.01),1,0),0)),"")</f>
        <v/>
      </c>
      <c r="BG77" t="str">
        <f>IF(B77=3,IF(AV76&lt;0.85,IF(AND(K77&gt;942,AT77&gt;0.9),0.25,1)*IF(AR76&lt;-0.004,1,0.5),0),"")</f>
        <v/>
      </c>
      <c r="BH77">
        <f>IF(B77=4,IF(AV76&lt;0.6,IF(AQ77&gt;=0,IF(K77&lt;1018,2,1),0),IF(AV76&gt;0.85,IF(AQ77&lt;=0,-0.5,0),0)),"")</f>
        <v>0</v>
      </c>
      <c r="BI77" t="str">
        <f>IF(B77=5,IF(AV76&lt;0.4,IF(AQ77&gt; -0.004,1,0),IF(AV76&lt;0.95,IF(AND(AO77&lt;0.85,AT77&lt;0.95,AQ77&gt;0,K77&lt;1115),0.5,0),0)),"")</f>
        <v/>
      </c>
      <c r="BJ77" s="25" t="str">
        <f>IF(MAX(BE77:BI77)=0,"",MAX(BE77:BI77)*AR77)</f>
        <v/>
      </c>
    </row>
    <row r="78" spans="1:62">
      <c r="A78" s="1">
        <v>42608</v>
      </c>
      <c r="B78" s="41">
        <f t="shared" si="48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27"/>
        <v>3041.4670000000001</v>
      </c>
      <c r="T78" t="str">
        <f t="shared" si="34"/>
        <v>牛</v>
      </c>
      <c r="U78">
        <f t="shared" si="32"/>
        <v>3087.65</v>
      </c>
      <c r="V78">
        <f t="shared" si="33"/>
        <v>3063.89</v>
      </c>
      <c r="W78" s="40">
        <f t="shared" si="49"/>
        <v>7.7249333193251304E-3</v>
      </c>
      <c r="X78">
        <f t="shared" si="35"/>
        <v>1123</v>
      </c>
      <c r="Y78">
        <f t="shared" si="36"/>
        <v>1438</v>
      </c>
      <c r="Z78" s="25">
        <f t="shared" si="37"/>
        <v>7.73979184650723E-3</v>
      </c>
      <c r="AA78" s="25">
        <f t="shared" si="50"/>
        <v>4.9526082033077355E-4</v>
      </c>
      <c r="AB78" s="25">
        <f t="shared" si="51"/>
        <v>-5.6317500699827709E-3</v>
      </c>
      <c r="AC78" s="25">
        <f t="shared" si="52"/>
        <v>2.0931832493422298E-3</v>
      </c>
      <c r="AD78" s="25">
        <f t="shared" si="53"/>
        <v>5.781583299364579E-3</v>
      </c>
      <c r="AE78" s="25">
        <f t="shared" si="54"/>
        <v>-1.9433500199604271E-3</v>
      </c>
      <c r="AF78" s="25">
        <f t="shared" si="38"/>
        <v>1.4983322938185692E-4</v>
      </c>
      <c r="AG78" s="25">
        <f t="shared" si="55"/>
        <v>6.4509404971274502E-4</v>
      </c>
      <c r="AH78" s="25">
        <f t="shared" si="39"/>
        <v>9.7351493763909796E-4</v>
      </c>
      <c r="AI78" s="25">
        <f t="shared" si="40"/>
        <v>1.1817696338843836E-3</v>
      </c>
      <c r="AJ78" s="25">
        <f t="shared" si="41"/>
        <v>8.0753092054231435E-4</v>
      </c>
      <c r="AK78" s="25">
        <f t="shared" si="42"/>
        <v>5.16279846285044E-3</v>
      </c>
      <c r="AL78" s="25">
        <f t="shared" si="43"/>
        <v>6.3289911090334654E-3</v>
      </c>
      <c r="AM78" s="25">
        <f t="shared" si="44"/>
        <v>7.6212892588465881E-3</v>
      </c>
      <c r="AN78" s="25">
        <f t="shared" si="45"/>
        <v>2.8514215177425641E-4</v>
      </c>
      <c r="AO78" s="40">
        <f t="shared" si="56"/>
        <v>8.6242299794652713E-2</v>
      </c>
      <c r="AP78" s="40">
        <f t="shared" si="57"/>
        <v>8.2135523613888258E-3</v>
      </c>
      <c r="AQ78" s="25">
        <f t="shared" si="46"/>
        <v>-1.1767357803407882E-3</v>
      </c>
      <c r="AR78" s="25">
        <f t="shared" si="47"/>
        <v>-5.2981073852428244E-3</v>
      </c>
      <c r="AS78" s="25">
        <f>LN(N78/C78)</f>
        <v>1.4983322938185692E-4</v>
      </c>
      <c r="AT78" s="28">
        <f>+(G78-I78)/(H78-I78)</f>
        <v>0.90195071868581589</v>
      </c>
      <c r="AU78" s="28">
        <f>+(N78-P78)/(O78-P78)</f>
        <v>0.27389078498293762</v>
      </c>
      <c r="AV78" s="40">
        <f>+(N78-V78)/(U78-V78)</f>
        <v>0.27020202020202078</v>
      </c>
      <c r="AW78" s="25">
        <f>LN(N78/C78)</f>
        <v>1.4983322938185692E-4</v>
      </c>
      <c r="AX78" s="28">
        <f>(N78-L78)/(U78-V78)</f>
        <v>-0.68644781144780287</v>
      </c>
      <c r="AY78" s="25">
        <f>LN(G78/I78)</f>
        <v>5.7102062725191268E-3</v>
      </c>
      <c r="AZ78" s="25">
        <f>LN(N78/P78)</f>
        <v>2.0931832493422298E-3</v>
      </c>
      <c r="BA78" s="25">
        <f t="shared" si="58"/>
        <v>0.84001252348152411</v>
      </c>
      <c r="BB78" s="25">
        <f>AR77</f>
        <v>5.0742373784056398E-3</v>
      </c>
      <c r="BC78" s="25">
        <f t="shared" si="59"/>
        <v>-1.6640158062287693E-3</v>
      </c>
      <c r="BD78" s="39">
        <f>IF(AR77&lt;0,1,0)</f>
        <v>0</v>
      </c>
      <c r="BF78" t="str">
        <f>IF(B78=2,IF(AV77&lt;0.226,IF(AND(ABS(AA78)&lt;0.03,AO78&lt;0.8),IF(AND(AT78&lt;0.5 &amp; Q77&lt;14),2,1),0),IF(AV77&lt;0.8,IF(AND(AT78&gt;0.2,AK78&gt;-0.03,AA78&gt;-0.01),1,0),0)),"")</f>
        <v/>
      </c>
      <c r="BG78" t="str">
        <f>IF(B78=3,IF(AV77&lt;0.85,IF(AND(K78&gt;942,AT78&gt;0.9),0.25,1)*IF(AR77&lt;-0.004,1,0.5),0),"")</f>
        <v/>
      </c>
      <c r="BH78" t="str">
        <f>IF(B78=4,IF(AV77&lt;0.6,IF(AQ78&gt;=0,IF(K78&lt;1018,2,1),0),IF(AV77&gt;0.85,IF(AQ78&lt;=0,-0.5,0),0)),"")</f>
        <v/>
      </c>
      <c r="BI78">
        <f>IF(B78=5,IF(AV77&lt;0.4,IF(AQ78&gt; -0.004,1,0),IF(AV77&lt;0.95,IF(AND(AO78&lt;0.85,AT78&lt;0.95,AQ78&gt;0,K78&lt;1115),0.5,0),0)),"")</f>
        <v>0</v>
      </c>
      <c r="BJ78" s="25" t="str">
        <f>IF(MAX(BE78:BI78)=0,"",MAX(BE78:BI78)*AR78)</f>
        <v/>
      </c>
    </row>
    <row r="79" spans="1:62">
      <c r="A79" s="1">
        <v>42611</v>
      </c>
      <c r="B79" s="41">
        <f t="shared" si="48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27"/>
        <v>3046.0155</v>
      </c>
      <c r="T79" t="str">
        <f t="shared" si="34"/>
        <v>牛</v>
      </c>
      <c r="U79">
        <f t="shared" si="32"/>
        <v>3074.94</v>
      </c>
      <c r="V79">
        <f t="shared" si="33"/>
        <v>3058.78</v>
      </c>
      <c r="W79" s="40">
        <f t="shared" si="49"/>
        <v>5.2692452182717823E-3</v>
      </c>
      <c r="X79">
        <f t="shared" si="35"/>
        <v>1117</v>
      </c>
      <c r="Y79">
        <f t="shared" si="36"/>
        <v>943</v>
      </c>
      <c r="Z79" s="25">
        <f t="shared" si="37"/>
        <v>5.2664854682804583E-3</v>
      </c>
      <c r="AA79" s="25">
        <f t="shared" si="50"/>
        <v>-6.0272662308755479E-4</v>
      </c>
      <c r="AB79" s="25">
        <f t="shared" si="51"/>
        <v>-1.5980553346629221E-3</v>
      </c>
      <c r="AC79" s="25">
        <f t="shared" si="52"/>
        <v>3.6711898836087413E-3</v>
      </c>
      <c r="AD79" s="25">
        <f t="shared" si="53"/>
        <v>2.1095817961328312E-3</v>
      </c>
      <c r="AE79" s="25">
        <f t="shared" si="54"/>
        <v>-3.1596634221389688E-3</v>
      </c>
      <c r="AF79" s="25">
        <f t="shared" si="38"/>
        <v>5.1152646146986047E-4</v>
      </c>
      <c r="AG79" s="25">
        <f t="shared" si="55"/>
        <v>-9.1200161617647279E-5</v>
      </c>
      <c r="AH79" s="25">
        <f t="shared" si="39"/>
        <v>-3.2590168852513892E-5</v>
      </c>
      <c r="AI79" s="25">
        <f t="shared" si="40"/>
        <v>-1.6948047755837353E-4</v>
      </c>
      <c r="AJ79" s="25">
        <f t="shared" si="41"/>
        <v>-1.891987672773798E-3</v>
      </c>
      <c r="AK79" s="25">
        <f t="shared" si="42"/>
        <v>1.0846464969560691E-3</v>
      </c>
      <c r="AL79" s="25">
        <f t="shared" si="43"/>
        <v>5.2692452182717823E-3</v>
      </c>
      <c r="AM79" s="25">
        <f t="shared" si="44"/>
        <v>4.0208433362761446E-3</v>
      </c>
      <c r="AN79" s="25">
        <f t="shared" si="45"/>
        <v>6.5108405495109794E-6</v>
      </c>
      <c r="AO79" s="40">
        <f t="shared" si="56"/>
        <v>0.59900990099009432</v>
      </c>
      <c r="AP79" s="40">
        <f t="shared" si="57"/>
        <v>0.71349009900989169</v>
      </c>
      <c r="AQ79" s="25">
        <f t="shared" si="46"/>
        <v>4.5574696936198383E-5</v>
      </c>
      <c r="AR79" s="25">
        <f t="shared" si="47"/>
        <v>-5.7963087603574127E-4</v>
      </c>
      <c r="AS79" s="25">
        <f>LN(N79/C79)</f>
        <v>5.1152646146986047E-4</v>
      </c>
      <c r="AT79" s="28">
        <f>+(G79-I79)/(H79-I79)</f>
        <v>0.80507425742573524</v>
      </c>
      <c r="AU79" s="28">
        <f>+(N79-P79)/(O79-P79)</f>
        <v>0.78426601784267069</v>
      </c>
      <c r="AV79" s="40">
        <f>+(N79-V79)/(U79-V79)</f>
        <v>0.69616336633663989</v>
      </c>
      <c r="AW79" s="25">
        <f>LN(N79/C79)</f>
        <v>5.1152646146986047E-4</v>
      </c>
      <c r="AX79" s="28">
        <f>(N79-L79)/(U79-V79)</f>
        <v>-0.11014851485147038</v>
      </c>
      <c r="AY79" s="25">
        <f>LN(G79/I79)</f>
        <v>4.2443099190948722E-3</v>
      </c>
      <c r="AZ79" s="25">
        <f>LN(N79/P79)</f>
        <v>3.1547774350904681E-3</v>
      </c>
      <c r="BA79" s="25">
        <f t="shared" si="58"/>
        <v>0.27020202020202078</v>
      </c>
      <c r="BB79" s="25">
        <f>AR78</f>
        <v>-5.2981073852428244E-3</v>
      </c>
      <c r="BC79" s="25">
        <f t="shared" si="59"/>
        <v>1.4983322938185692E-4</v>
      </c>
      <c r="BD79" s="39">
        <f>IF(AR78&lt;0,1,0)</f>
        <v>1</v>
      </c>
      <c r="BF79" t="str">
        <f>IF(B79=2,IF(AV78&lt;0.226,IF(AND(ABS(AA79)&lt;0.03,AO79&lt;0.8),IF(AND(AT79&lt;0.5 &amp; Q78&lt;14),2,1),0),IF(AV78&lt;0.8,IF(AND(AT79&gt;0.2,AK79&gt;-0.03,AA79&gt;-0.01),1,0),0)),"")</f>
        <v/>
      </c>
      <c r="BG79" t="str">
        <f>IF(B79=3,IF(AV78&lt;0.85,IF(AND(K79&gt;942,AT79&gt;0.9),0.25,1)*IF(AR78&lt;-0.004,1,0.5),0),"")</f>
        <v/>
      </c>
      <c r="BH79" t="str">
        <f>IF(B79=4,IF(AV78&lt;0.6,IF(AQ79&gt;=0,IF(K79&lt;1018,2,1),0),IF(AV78&gt;0.85,IF(AQ79&lt;=0,-0.5,0),0)),"")</f>
        <v/>
      </c>
      <c r="BI79" t="str">
        <f>IF(B79=5,IF(AV78&lt;0.4,IF(AQ79&gt; -0.004,1,0),IF(AV78&lt;0.95,IF(AND(AO79&lt;0.85,AT79&lt;0.95,AQ79&gt;0,K79&lt;1115),0.5,0),0)),"")</f>
        <v/>
      </c>
      <c r="BJ79" s="25" t="str">
        <f>IF(MAX(BE79:BI79)=0,"",MAX(BE79:BI79)*AR79)</f>
        <v/>
      </c>
    </row>
    <row r="80" spans="1:62">
      <c r="A80" s="1">
        <v>42612</v>
      </c>
      <c r="B80" s="41">
        <f t="shared" si="48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27"/>
        <v>3051.8474999999999</v>
      </c>
      <c r="T80" t="str">
        <f t="shared" si="34"/>
        <v>牛</v>
      </c>
      <c r="U80">
        <f t="shared" si="32"/>
        <v>3082.99</v>
      </c>
      <c r="V80">
        <f t="shared" si="33"/>
        <v>3065.97</v>
      </c>
      <c r="W80" s="40">
        <f t="shared" si="49"/>
        <v>5.5359096389113738E-3</v>
      </c>
      <c r="X80">
        <f t="shared" si="35"/>
        <v>1332</v>
      </c>
      <c r="Y80">
        <f t="shared" si="36"/>
        <v>1053</v>
      </c>
      <c r="Z80" s="25">
        <f t="shared" si="37"/>
        <v>5.5413747297684409E-3</v>
      </c>
      <c r="AA80" s="25">
        <f t="shared" si="50"/>
        <v>4.5917346328285132E-4</v>
      </c>
      <c r="AB80" s="25">
        <f t="shared" si="51"/>
        <v>-2.6990745021620429E-3</v>
      </c>
      <c r="AC80" s="25">
        <f t="shared" si="52"/>
        <v>2.8368351367493152E-3</v>
      </c>
      <c r="AD80" s="25">
        <f t="shared" si="53"/>
        <v>3.7533983032369471E-3</v>
      </c>
      <c r="AE80" s="25">
        <f t="shared" si="54"/>
        <v>-1.7825113356743415E-3</v>
      </c>
      <c r="AF80" s="25">
        <f t="shared" si="38"/>
        <v>1.0543238010750275E-3</v>
      </c>
      <c r="AG80" s="25">
        <f t="shared" si="55"/>
        <v>1.5134972643576631E-3</v>
      </c>
      <c r="AH80" s="25">
        <f t="shared" si="39"/>
        <v>7.9410026759250149E-4</v>
      </c>
      <c r="AI80" s="25">
        <f t="shared" si="40"/>
        <v>7.3879404188672952E-4</v>
      </c>
      <c r="AJ80" s="25">
        <f t="shared" si="41"/>
        <v>1.5843197978673343E-3</v>
      </c>
      <c r="AK80" s="25">
        <f t="shared" si="42"/>
        <v>-2.6046753924794937E-5</v>
      </c>
      <c r="AL80" s="25">
        <f t="shared" si="43"/>
        <v>3.7470846079365816E-3</v>
      </c>
      <c r="AM80" s="25">
        <f t="shared" si="44"/>
        <v>4.3037802463657951E-3</v>
      </c>
      <c r="AN80" s="25">
        <f t="shared" si="45"/>
        <v>3.2558813425736479E-6</v>
      </c>
      <c r="AO80" s="40">
        <f t="shared" si="56"/>
        <v>0.47523892267594708</v>
      </c>
      <c r="AP80" s="40">
        <f t="shared" si="57"/>
        <v>0.3527367506516354</v>
      </c>
      <c r="AQ80" s="25">
        <f t="shared" si="46"/>
        <v>-2.7353099374362777E-4</v>
      </c>
      <c r="AR80" s="25">
        <f t="shared" si="47"/>
        <v>1.0771146736571319E-3</v>
      </c>
      <c r="AS80" s="25">
        <f>LN(N80/C80)</f>
        <v>1.0543238010750275E-3</v>
      </c>
      <c r="AT80" s="28">
        <f>+(G80-I80)/(H80-I80)</f>
        <v>0.46828844483060167</v>
      </c>
      <c r="AU80" s="28">
        <f>+(N80-P80)/(O80-P80)</f>
        <v>0.37235649546827171</v>
      </c>
      <c r="AV80" s="40">
        <f>+(N80-V80)/(U80-V80)</f>
        <v>0.51175088131610136</v>
      </c>
      <c r="AW80" s="25">
        <f>LN(N80/C80)</f>
        <v>1.0543238010750275E-3</v>
      </c>
      <c r="AX80" s="28">
        <f>(N80-L80)/(U80-V80)</f>
        <v>0.19447708578143061</v>
      </c>
      <c r="AY80" s="25">
        <f>LN(G80/I80)</f>
        <v>1.7564645817496746E-3</v>
      </c>
      <c r="AZ80" s="25">
        <f>LN(N80/P80)</f>
        <v>1.6047057442036407E-3</v>
      </c>
      <c r="BA80" s="25">
        <f t="shared" si="58"/>
        <v>0.69616336633663989</v>
      </c>
      <c r="BB80" s="25">
        <f>AR79</f>
        <v>-5.7963087603574127E-4</v>
      </c>
      <c r="BC80" s="25">
        <f t="shared" si="59"/>
        <v>5.1152646146986047E-4</v>
      </c>
      <c r="BD80" s="39">
        <f>IF(AR79&lt;0,1,0)</f>
        <v>1</v>
      </c>
      <c r="BF80">
        <f>IF(B80=2,IF(AV79&lt;0.226,IF(AND(ABS(AA80)&lt;0.03,AO80&lt;0.8),IF(AND(AT80&lt;0.5 &amp; Q79&lt;14),2,1),0),IF(AV79&lt;0.8,IF(AND(AT80&gt;0.2,AK80&gt;-0.03,AA80&gt;-0.01),1,0),0)),"")</f>
        <v>1</v>
      </c>
      <c r="BG80" t="str">
        <f>IF(B80=3,IF(AV79&lt;0.85,IF(AND(K80&gt;942,AT80&gt;0.9),0.25,1)*IF(AR79&lt;-0.004,1,0.5),0),"")</f>
        <v/>
      </c>
      <c r="BH80" t="str">
        <f>IF(B80=4,IF(AV79&lt;0.6,IF(AQ80&gt;=0,IF(K80&lt;1018,2,1),0),IF(AV79&gt;0.85,IF(AQ80&lt;=0,-0.5,0),0)),"")</f>
        <v/>
      </c>
      <c r="BI80" t="str">
        <f>IF(B80=5,IF(AV79&lt;0.4,IF(AQ80&gt; -0.004,1,0),IF(AV79&lt;0.95,IF(AND(AO80&lt;0.85,AT80&lt;0.95,AQ80&gt;0,K80&lt;1115),0.5,0),0)),"")</f>
        <v/>
      </c>
      <c r="BJ80" s="25">
        <f>IF(MAX(BE80:BI80)=0,"",MAX(BE80:BI80)*AR80)</f>
        <v>1.0771146736571319E-3</v>
      </c>
    </row>
    <row r="81" spans="1:62">
      <c r="A81" s="1">
        <v>42613</v>
      </c>
      <c r="B81" s="41">
        <f t="shared" si="48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27"/>
        <v>3057.0174999999999</v>
      </c>
      <c r="T81" t="str">
        <f t="shared" si="34"/>
        <v>牛</v>
      </c>
      <c r="U81">
        <f t="shared" si="32"/>
        <v>3087.7</v>
      </c>
      <c r="V81">
        <f t="shared" si="33"/>
        <v>3063.4</v>
      </c>
      <c r="W81" s="40">
        <f t="shared" si="49"/>
        <v>7.9010669357535632E-3</v>
      </c>
      <c r="X81">
        <f t="shared" si="35"/>
        <v>1302</v>
      </c>
      <c r="Y81">
        <f t="shared" si="36"/>
        <v>1009</v>
      </c>
      <c r="Z81" s="25">
        <f t="shared" si="37"/>
        <v>7.9077880322298427E-3</v>
      </c>
      <c r="AA81" s="25">
        <f t="shared" si="50"/>
        <v>-5.7258118553069244E-4</v>
      </c>
      <c r="AB81" s="25">
        <f t="shared" si="51"/>
        <v>-7.1599937614556244E-4</v>
      </c>
      <c r="AC81" s="25">
        <f t="shared" si="52"/>
        <v>7.1850675596080464E-3</v>
      </c>
      <c r="AD81" s="25">
        <f t="shared" si="53"/>
        <v>4.7982275669122918E-3</v>
      </c>
      <c r="AE81" s="25">
        <f t="shared" si="54"/>
        <v>-3.1028393688414205E-3</v>
      </c>
      <c r="AF81" s="25">
        <f t="shared" si="38"/>
        <v>4.0822281907666996E-3</v>
      </c>
      <c r="AG81" s="25">
        <f t="shared" si="55"/>
        <v>3.5096470052359014E-3</v>
      </c>
      <c r="AH81" s="25">
        <f t="shared" si="39"/>
        <v>1.822204872932707E-4</v>
      </c>
      <c r="AI81" s="25">
        <f t="shared" si="40"/>
        <v>6.7665164132321525E-4</v>
      </c>
      <c r="AJ81" s="25">
        <f t="shared" si="41"/>
        <v>4.3597227386383874E-4</v>
      </c>
      <c r="AK81" s="25">
        <f t="shared" si="42"/>
        <v>3.4630100392368632E-3</v>
      </c>
      <c r="AL81" s="25">
        <f t="shared" si="43"/>
        <v>6.5820641956404816E-3</v>
      </c>
      <c r="AM81" s="25">
        <f t="shared" si="44"/>
        <v>3.5688831599228446E-3</v>
      </c>
      <c r="AN81" s="25">
        <f t="shared" si="45"/>
        <v>0</v>
      </c>
      <c r="AO81" s="40">
        <f t="shared" si="56"/>
        <v>0.47058823529411631</v>
      </c>
      <c r="AP81" s="40">
        <f t="shared" si="57"/>
        <v>0.55758774097873132</v>
      </c>
      <c r="AQ81" s="25">
        <f t="shared" si="46"/>
        <v>3.6963183145410894E-4</v>
      </c>
      <c r="AR81" s="25">
        <f t="shared" si="47"/>
        <v>6.1921815153000875E-4</v>
      </c>
      <c r="AS81" s="25">
        <f>LN(N81/C81)</f>
        <v>4.0822281907666996E-3</v>
      </c>
      <c r="AT81" s="28">
        <f>+(G81-I81)/(H81-I81)</f>
        <v>0.99752842313395051</v>
      </c>
      <c r="AU81" s="28">
        <f>+(N81-P81)/(O81-P81)</f>
        <v>0.79909090909090574</v>
      </c>
      <c r="AV81" s="40">
        <f>+(N81-V81)/(U81-V81)</f>
        <v>0.90905349794238433</v>
      </c>
      <c r="AW81" s="25">
        <f>LN(N81/C81)</f>
        <v>4.0822281907666996E-3</v>
      </c>
      <c r="AX81" s="28">
        <f>(N81-L81)/(U81-V81)</f>
        <v>7.8600823045262377E-2</v>
      </c>
      <c r="AY81" s="25">
        <f>LN(G81/I81)</f>
        <v>6.5658494080781914E-3</v>
      </c>
      <c r="AZ81" s="25">
        <f>LN(N81/P81)</f>
        <v>2.8528837837772667E-3</v>
      </c>
      <c r="BA81" s="25">
        <f t="shared" si="58"/>
        <v>0.51175088131610136</v>
      </c>
      <c r="BB81" s="25">
        <f>AR80</f>
        <v>1.0771146736571319E-3</v>
      </c>
      <c r="BC81" s="25">
        <f t="shared" si="59"/>
        <v>1.0543238010750275E-3</v>
      </c>
      <c r="BD81" s="39">
        <f>IF(AR80&lt;0,1,0)</f>
        <v>0</v>
      </c>
      <c r="BF81" t="str">
        <f>IF(B81=2,IF(AV80&lt;0.226,IF(AND(ABS(AA81)&lt;0.03,AO81&lt;0.8),IF(AND(AT81&lt;0.5 &amp; Q80&lt;14),2,1),0),IF(AV80&lt;0.8,IF(AND(AT81&gt;0.2,AK81&gt;-0.03,AA81&gt;-0.01),1,0),0)),"")</f>
        <v/>
      </c>
      <c r="BG81">
        <f>IF(B81=3,IF(AV80&lt;0.85,IF(AND(K81&gt;942,AT81&gt;0.9),0.25,1)*IF(AR80&lt;-0.004,1,0.5),0),"")</f>
        <v>0.125</v>
      </c>
      <c r="BH81" t="str">
        <f>IF(B81=4,IF(AV80&lt;0.6,IF(AQ81&gt;=0,IF(K81&lt;1018,2,1),0),IF(AV80&gt;0.85,IF(AQ81&lt;=0,-0.5,0),0)),"")</f>
        <v/>
      </c>
      <c r="BI81" t="str">
        <f>IF(B81=5,IF(AV80&lt;0.4,IF(AQ81&gt; -0.004,1,0),IF(AV80&lt;0.95,IF(AND(AO81&lt;0.85,AT81&lt;0.95,AQ81&gt;0,K81&lt;1115),0.5,0),0)),"")</f>
        <v/>
      </c>
      <c r="BJ81" s="25">
        <f>IF(MAX(BE81:BI81)=0,"",MAX(BE81:BI81)*AR81)</f>
        <v>7.7402268941251094E-5</v>
      </c>
    </row>
    <row r="82" spans="1:62">
      <c r="A82" s="1">
        <v>42614</v>
      </c>
      <c r="B82" s="41">
        <f t="shared" si="48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27"/>
        <v>3062.3689999999997</v>
      </c>
      <c r="T82" t="str">
        <f t="shared" si="34"/>
        <v>牛</v>
      </c>
      <c r="U82">
        <f t="shared" si="32"/>
        <v>3088.7</v>
      </c>
      <c r="V82">
        <f t="shared" si="33"/>
        <v>3062.88</v>
      </c>
      <c r="W82" s="40">
        <f t="shared" si="49"/>
        <v>8.3946406054223009E-3</v>
      </c>
      <c r="X82">
        <f t="shared" si="35"/>
        <v>1012</v>
      </c>
      <c r="Y82">
        <f t="shared" si="36"/>
        <v>1500</v>
      </c>
      <c r="Z82" s="25">
        <f t="shared" si="37"/>
        <v>8.3723524299925117E-3</v>
      </c>
      <c r="AA82" s="25">
        <f t="shared" si="50"/>
        <v>-4.9599235956719601E-4</v>
      </c>
      <c r="AB82" s="25">
        <f t="shared" si="51"/>
        <v>-8.2575241639668093E-3</v>
      </c>
      <c r="AC82" s="25">
        <f t="shared" si="52"/>
        <v>1.3711644145545071E-4</v>
      </c>
      <c r="AD82" s="25">
        <f t="shared" si="53"/>
        <v>1.5358049630743379E-3</v>
      </c>
      <c r="AE82" s="25">
        <f t="shared" si="54"/>
        <v>-6.8588356423480747E-3</v>
      </c>
      <c r="AF82" s="25">
        <f t="shared" si="38"/>
        <v>-6.7217192008925467E-3</v>
      </c>
      <c r="AG82" s="25">
        <f t="shared" si="55"/>
        <v>-7.2177115604596803E-3</v>
      </c>
      <c r="AH82" s="25">
        <f t="shared" si="39"/>
        <v>-5.8059108396420341E-4</v>
      </c>
      <c r="AI82" s="25">
        <f t="shared" si="40"/>
        <v>-7.1362309458219834E-4</v>
      </c>
      <c r="AJ82" s="25">
        <f t="shared" si="41"/>
        <v>7.746774860663279E-4</v>
      </c>
      <c r="AK82" s="25">
        <f t="shared" si="42"/>
        <v>-1.0024608168494461E-3</v>
      </c>
      <c r="AL82" s="25">
        <f t="shared" si="43"/>
        <v>5.1643467280128785E-3</v>
      </c>
      <c r="AM82" s="25">
        <f t="shared" si="44"/>
        <v>6.408014832738204E-3</v>
      </c>
      <c r="AN82" s="25">
        <f t="shared" si="45"/>
        <v>-5.19347310383706E-5</v>
      </c>
      <c r="AO82" s="40">
        <f t="shared" si="56"/>
        <v>0.70207416719045723</v>
      </c>
      <c r="AP82" s="40">
        <f t="shared" si="57"/>
        <v>0.79824010056567785</v>
      </c>
      <c r="AQ82" s="25">
        <f t="shared" si="46"/>
        <v>2.9213618092477682E-5</v>
      </c>
      <c r="AR82" s="25">
        <f t="shared" si="47"/>
        <v>-5.6673236530046687E-3</v>
      </c>
      <c r="AS82" s="25">
        <f>LN(N82/C82)</f>
        <v>-6.7217192008925467E-3</v>
      </c>
      <c r="AT82" s="28">
        <f>+(G82-I82)/(H82-I82)</f>
        <v>0.50785669390320565</v>
      </c>
      <c r="AU82" s="28">
        <f>+(N82-P82)/(O82-P82)</f>
        <v>2.1330624682583624E-2</v>
      </c>
      <c r="AV82" s="40">
        <f>+(N82-V82)/(U82-V82)</f>
        <v>1.6266460108446068E-2</v>
      </c>
      <c r="AW82" s="25">
        <f>LN(N82/C82)</f>
        <v>-6.7217192008925467E-3</v>
      </c>
      <c r="AX82" s="28">
        <f>(N82-L82)/(U82-V82)</f>
        <v>-0.67428350116189195</v>
      </c>
      <c r="AY82" s="25">
        <f>LN(G82/I82)</f>
        <v>2.626080948089042E-3</v>
      </c>
      <c r="AZ82" s="25">
        <f>LN(N82/P82)</f>
        <v>1.3711644145545071E-4</v>
      </c>
      <c r="BA82" s="25">
        <f t="shared" si="58"/>
        <v>0.90905349794238433</v>
      </c>
      <c r="BB82" s="25">
        <f>AR81</f>
        <v>6.1921815153000875E-4</v>
      </c>
      <c r="BC82" s="25">
        <f t="shared" si="59"/>
        <v>4.0822281907666996E-3</v>
      </c>
      <c r="BD82" s="39">
        <f>IF(AR81&lt;0,1,0)</f>
        <v>0</v>
      </c>
      <c r="BF82" t="str">
        <f>IF(B82=2,IF(AV81&lt;0.226,IF(AND(ABS(AA82)&lt;0.03,AO82&lt;0.8),IF(AND(AT82&lt;0.5 &amp; Q81&lt;14),2,1),0),IF(AV81&lt;0.8,IF(AND(AT82&gt;0.2,AK82&gt;-0.03,AA82&gt;-0.01),1,0),0)),"")</f>
        <v/>
      </c>
      <c r="BG82" t="str">
        <f>IF(B82=3,IF(AV81&lt;0.85,IF(AND(K82&gt;942,AT82&gt;0.9),0.25,1)*IF(AR81&lt;-0.004,1,0.5),0),"")</f>
        <v/>
      </c>
      <c r="BH82">
        <f>IF(B82=4,IF(AV81&lt;0.6,IF(AQ82&gt;=0,IF(K82&lt;1018,2,1),0),IF(AV81&gt;0.85,IF(AQ82&lt;=0,-0.5,0),0)),"")</f>
        <v>0</v>
      </c>
      <c r="BI82" t="str">
        <f>IF(B82=5,IF(AV81&lt;0.4,IF(AQ82&gt; -0.004,1,0),IF(AV81&lt;0.95,IF(AND(AO82&lt;0.85,AT82&lt;0.95,AQ82&gt;0,K82&lt;1115),0.5,0),0)),"")</f>
        <v/>
      </c>
      <c r="BJ82" s="25" t="str">
        <f>IF(MAX(BE82:BI82)=0,"",MAX(BE82:BI82)*AR82)</f>
        <v/>
      </c>
    </row>
    <row r="83" spans="1:62">
      <c r="A83" s="1">
        <v>42615</v>
      </c>
      <c r="B83" s="41">
        <f t="shared" si="48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27"/>
        <v>3066.4124999999999</v>
      </c>
      <c r="T83" t="str">
        <f t="shared" si="34"/>
        <v>牛</v>
      </c>
      <c r="U83">
        <f t="shared" si="32"/>
        <v>3072.52</v>
      </c>
      <c r="V83">
        <f t="shared" si="33"/>
        <v>3050.49</v>
      </c>
      <c r="W83" s="40">
        <f t="shared" si="49"/>
        <v>7.1958383407939586E-3</v>
      </c>
      <c r="X83">
        <f t="shared" si="35"/>
        <v>1029</v>
      </c>
      <c r="Y83">
        <f t="shared" si="36"/>
        <v>1407</v>
      </c>
      <c r="Z83" s="25">
        <f t="shared" si="37"/>
        <v>7.2052565993675211E-3</v>
      </c>
      <c r="AA83" s="25">
        <f t="shared" si="50"/>
        <v>-1.8984483195758563E-3</v>
      </c>
      <c r="AB83" s="25">
        <f t="shared" si="51"/>
        <v>-1.6840751422718897E-3</v>
      </c>
      <c r="AC83" s="25">
        <f t="shared" si="52"/>
        <v>5.5117631985220706E-3</v>
      </c>
      <c r="AD83" s="25">
        <f t="shared" si="53"/>
        <v>4.9037538661788355E-3</v>
      </c>
      <c r="AE83" s="25">
        <f t="shared" si="54"/>
        <v>-2.2920844746150168E-3</v>
      </c>
      <c r="AF83" s="25">
        <f t="shared" si="38"/>
        <v>3.21967872390702E-3</v>
      </c>
      <c r="AG83" s="25">
        <f t="shared" si="55"/>
        <v>1.321230404331251E-3</v>
      </c>
      <c r="AH83" s="25">
        <f t="shared" si="39"/>
        <v>3.4989903971251499E-4</v>
      </c>
      <c r="AI83" s="25">
        <f t="shared" si="40"/>
        <v>1.5686841632568699E-3</v>
      </c>
      <c r="AJ83" s="25">
        <f t="shared" si="41"/>
        <v>2.6424668368830151E-3</v>
      </c>
      <c r="AK83" s="25">
        <f t="shared" si="42"/>
        <v>2.622894492604862E-3</v>
      </c>
      <c r="AL83" s="25">
        <f t="shared" si="43"/>
        <v>4.9528149193986846E-3</v>
      </c>
      <c r="AM83" s="25">
        <f t="shared" si="44"/>
        <v>5.7334283611639256E-3</v>
      </c>
      <c r="AN83" s="25">
        <f t="shared" si="45"/>
        <v>-6.8506221859691369E-5</v>
      </c>
      <c r="AO83" s="40">
        <f t="shared" si="56"/>
        <v>9.8814229248773266E-3</v>
      </c>
      <c r="AP83" s="40">
        <f t="shared" si="57"/>
        <v>0.39262187088274708</v>
      </c>
      <c r="AQ83" s="25">
        <f t="shared" si="46"/>
        <v>-6.7226235121537652E-4</v>
      </c>
      <c r="AR83" s="25">
        <f t="shared" si="47"/>
        <v>6.6529045316183523E-4</v>
      </c>
      <c r="AS83" s="25">
        <f>LN(N83/C83)</f>
        <v>3.21967872390702E-3</v>
      </c>
      <c r="AT83" s="28">
        <f>+(G83-I83)/(H83-I83)</f>
        <v>0.53886693017127307</v>
      </c>
      <c r="AU83" s="28">
        <f>+(N83-P83)/(O83-P83)</f>
        <v>0.96123147092358752</v>
      </c>
      <c r="AV83" s="40">
        <f>+(N83-V83)/(U83-V83)</f>
        <v>0.76532001815705741</v>
      </c>
      <c r="AW83" s="25">
        <f>LN(N83/C83)</f>
        <v>3.21967872390702E-3</v>
      </c>
      <c r="AX83" s="28">
        <f>(N83-L83)/(U83-V83)</f>
        <v>9.2600998638218121E-2</v>
      </c>
      <c r="AY83" s="25">
        <f>LN(G83/I83)</f>
        <v>2.6719555458245099E-3</v>
      </c>
      <c r="AZ83" s="25">
        <f>LN(N83/P83)</f>
        <v>5.5117631985220706E-3</v>
      </c>
      <c r="BA83" s="25">
        <f t="shared" si="58"/>
        <v>1.6266460108446068E-2</v>
      </c>
      <c r="BB83" s="25">
        <f>AR82</f>
        <v>-5.6673236530046687E-3</v>
      </c>
      <c r="BC83" s="25">
        <f t="shared" si="59"/>
        <v>-6.7217192008925467E-3</v>
      </c>
      <c r="BD83" s="39">
        <f>IF(AR82&lt;0,1,0)</f>
        <v>1</v>
      </c>
      <c r="BF83" t="str">
        <f>IF(B83=2,IF(AV82&lt;0.226,IF(AND(ABS(AA83)&lt;0.03,AO83&lt;0.8),IF(AND(AT83&lt;0.5 &amp; Q82&lt;14),2,1),0),IF(AV82&lt;0.8,IF(AND(AT83&gt;0.2,AK83&gt;-0.03,AA83&gt;-0.01),1,0),0)),"")</f>
        <v/>
      </c>
      <c r="BG83" t="str">
        <f>IF(B83=3,IF(AV82&lt;0.85,IF(AND(K83&gt;942,AT83&gt;0.9),0.25,1)*IF(AR82&lt;-0.004,1,0.5),0),"")</f>
        <v/>
      </c>
      <c r="BH83" t="str">
        <f>IF(B83=4,IF(AV82&lt;0.6,IF(AQ83&gt;=0,IF(K83&lt;1018,2,1),0),IF(AV82&gt;0.85,IF(AQ83&lt;=0,-0.5,0),0)),"")</f>
        <v/>
      </c>
      <c r="BI83">
        <f>IF(B83=5,IF(AV82&lt;0.4,IF(AQ83&gt; -0.004,1,0),IF(AV82&lt;0.95,IF(AND(AO83&lt;0.85,AT83&lt;0.95,AQ83&gt;0,K83&lt;1115),0.5,0),0)),"")</f>
        <v>1</v>
      </c>
      <c r="BJ83" s="25">
        <f>IF(MAX(BE83:BI83)=0,"",MAX(BE83:BI83)*AR83)</f>
        <v>6.6529045316183523E-4</v>
      </c>
    </row>
    <row r="84" spans="1:62">
      <c r="A84" s="1">
        <v>42618</v>
      </c>
      <c r="B84" s="41">
        <f t="shared" si="48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27"/>
        <v>3070.9449999999997</v>
      </c>
      <c r="T84" t="str">
        <f t="shared" si="34"/>
        <v>牛</v>
      </c>
      <c r="U84">
        <f t="shared" si="32"/>
        <v>3085.49</v>
      </c>
      <c r="V84">
        <f t="shared" si="33"/>
        <v>3065.33</v>
      </c>
      <c r="W84" s="40">
        <f t="shared" si="49"/>
        <v>6.5552470050076759E-3</v>
      </c>
      <c r="X84">
        <f t="shared" si="35"/>
        <v>1028</v>
      </c>
      <c r="Y84">
        <f t="shared" si="36"/>
        <v>950</v>
      </c>
      <c r="Z84" s="25">
        <f t="shared" si="37"/>
        <v>6.5652568949851513E-3</v>
      </c>
      <c r="AA84" s="25">
        <f t="shared" si="50"/>
        <v>1.0948085667490252E-3</v>
      </c>
      <c r="AB84" s="25">
        <f t="shared" si="51"/>
        <v>-4.3523660766439931E-3</v>
      </c>
      <c r="AC84" s="25">
        <f t="shared" si="52"/>
        <v>2.2028809283637348E-3</v>
      </c>
      <c r="AD84" s="25">
        <f t="shared" si="53"/>
        <v>4.8016725893795876E-3</v>
      </c>
      <c r="AE84" s="25">
        <f t="shared" si="54"/>
        <v>-1.7535744156280985E-3</v>
      </c>
      <c r="AF84" s="25">
        <f t="shared" si="38"/>
        <v>4.4930651273544672E-4</v>
      </c>
      <c r="AG84" s="25">
        <f t="shared" si="55"/>
        <v>1.5441150794845212E-3</v>
      </c>
      <c r="AH84" s="25">
        <f t="shared" si="39"/>
        <v>1.2985303049447441E-3</v>
      </c>
      <c r="AI84" s="25">
        <f t="shared" si="40"/>
        <v>8.9515758308530004E-4</v>
      </c>
      <c r="AJ84" s="25">
        <f t="shared" si="41"/>
        <v>-8.3403112251986843E-4</v>
      </c>
      <c r="AK84" s="25">
        <f t="shared" si="42"/>
        <v>8.9841123978873498E-4</v>
      </c>
      <c r="AL84" s="25">
        <f t="shared" si="43"/>
        <v>6.5552470050076759E-3</v>
      </c>
      <c r="AM84" s="25">
        <f t="shared" si="44"/>
        <v>3.1150898602660261E-3</v>
      </c>
      <c r="AN84" s="25">
        <f t="shared" si="45"/>
        <v>0</v>
      </c>
      <c r="AO84" s="40">
        <f t="shared" si="56"/>
        <v>0.26686507936508669</v>
      </c>
      <c r="AP84" s="40">
        <f t="shared" si="57"/>
        <v>0.10019841269841252</v>
      </c>
      <c r="AQ84" s="25">
        <f t="shared" si="46"/>
        <v>3.4157505467933641E-4</v>
      </c>
      <c r="AR84" s="25">
        <f t="shared" si="47"/>
        <v>-4.4910472705325053E-4</v>
      </c>
      <c r="AS84" s="25">
        <f>LN(N84/C84)</f>
        <v>4.4930651273544672E-4</v>
      </c>
      <c r="AT84" s="28">
        <f>+(G84-I84)/(H84-I84)</f>
        <v>0.40376984126983789</v>
      </c>
      <c r="AU84" s="28">
        <f>+(N84-P84)/(O84-P84)</f>
        <v>0.49425287356323533</v>
      </c>
      <c r="AV84" s="40">
        <f>+(N84-V84)/(U84-V84)</f>
        <v>0.33531746031747356</v>
      </c>
      <c r="AW84" s="25">
        <f>LN(N84/C84)</f>
        <v>4.4930651273544672E-4</v>
      </c>
      <c r="AX84" s="28">
        <f>(N84-L84)/(U84-V84)</f>
        <v>-6.8452380952364306E-2</v>
      </c>
      <c r="AY84" s="25">
        <f>LN(G84/I84)</f>
        <v>2.6519856554169229E-3</v>
      </c>
      <c r="AZ84" s="25">
        <f>LN(N84/P84)</f>
        <v>1.5408549416785159E-3</v>
      </c>
      <c r="BA84" s="25">
        <f t="shared" si="58"/>
        <v>0.76532001815705741</v>
      </c>
      <c r="BB84" s="25">
        <f>AR83</f>
        <v>6.6529045316183523E-4</v>
      </c>
      <c r="BC84" s="25">
        <f t="shared" si="59"/>
        <v>3.21967872390702E-3</v>
      </c>
      <c r="BD84" s="39">
        <f>IF(AR83&lt;0,1,0)</f>
        <v>0</v>
      </c>
      <c r="BF84" t="str">
        <f>IF(B84=2,IF(AV83&lt;0.226,IF(AND(ABS(AA84)&lt;0.03,AO84&lt;0.8),IF(AND(AT84&lt;0.5 &amp; Q83&lt;14),2,1),0),IF(AV83&lt;0.8,IF(AND(AT84&gt;0.2,AK84&gt;-0.03,AA84&gt;-0.01),1,0),0)),"")</f>
        <v/>
      </c>
      <c r="BG84" t="str">
        <f>IF(B84=3,IF(AV83&lt;0.85,IF(AND(K84&gt;942,AT84&gt;0.9),0.25,1)*IF(AR83&lt;-0.004,1,0.5),0),"")</f>
        <v/>
      </c>
      <c r="BH84" t="str">
        <f>IF(B84=4,IF(AV83&lt;0.6,IF(AQ84&gt;=0,IF(K84&lt;1018,2,1),0),IF(AV83&gt;0.85,IF(AQ84&lt;=0,-0.5,0),0)),"")</f>
        <v/>
      </c>
      <c r="BI84" t="str">
        <f>IF(B84=5,IF(AV83&lt;0.4,IF(AQ84&gt; -0.004,1,0),IF(AV83&lt;0.95,IF(AND(AO84&lt;0.85,AT84&lt;0.95,AQ84&gt;0,K84&lt;1115),0.5,0),0)),"")</f>
        <v/>
      </c>
      <c r="BJ84" s="25" t="str">
        <f>IF(MAX(BE84:BI84)=0,"",MAX(BE84:BI84)*AR84)</f>
        <v/>
      </c>
    </row>
    <row r="85" spans="1:62">
      <c r="A85" s="1">
        <v>42619</v>
      </c>
      <c r="B85" s="41">
        <f t="shared" si="48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27"/>
        <v>3074.3354999999997</v>
      </c>
      <c r="T85" t="str">
        <f t="shared" si="34"/>
        <v>牛</v>
      </c>
      <c r="U85">
        <f t="shared" ref="U85:U116" si="60">MAX(H85,O85)</f>
        <v>3095.51</v>
      </c>
      <c r="V85">
        <f t="shared" ref="V85:V116" si="61">MIN(I85,P85)</f>
        <v>3053.19</v>
      </c>
      <c r="W85" s="40">
        <f t="shared" si="49"/>
        <v>1.3765728783192639E-2</v>
      </c>
      <c r="X85">
        <f t="shared" si="35"/>
        <v>1404</v>
      </c>
      <c r="Y85">
        <f t="shared" si="36"/>
        <v>1002</v>
      </c>
      <c r="Z85" s="25">
        <f t="shared" si="37"/>
        <v>1.3780303153644572E-2</v>
      </c>
      <c r="AA85" s="25">
        <f t="shared" si="50"/>
        <v>-3.3858906355239331E-4</v>
      </c>
      <c r="AB85" s="25">
        <f t="shared" si="51"/>
        <v>-1.5583075152359152E-3</v>
      </c>
      <c r="AC85" s="25">
        <f t="shared" si="52"/>
        <v>1.220742126795674E-2</v>
      </c>
      <c r="AD85" s="25">
        <f t="shared" si="53"/>
        <v>7.9331518000845258E-3</v>
      </c>
      <c r="AE85" s="25">
        <f t="shared" si="54"/>
        <v>-5.8325769831081521E-3</v>
      </c>
      <c r="AF85" s="25">
        <f t="shared" si="38"/>
        <v>6.3748442848485833E-3</v>
      </c>
      <c r="AG85" s="25">
        <f t="shared" si="55"/>
        <v>6.0362552212962382E-3</v>
      </c>
      <c r="AH85" s="25">
        <f t="shared" si="39"/>
        <v>3.3207881642335132E-4</v>
      </c>
      <c r="AI85" s="25">
        <f t="shared" si="40"/>
        <v>2.9952694501321703E-4</v>
      </c>
      <c r="AJ85" s="25">
        <f t="shared" si="41"/>
        <v>-6.090977236404534E-4</v>
      </c>
      <c r="AK85" s="25">
        <f t="shared" si="42"/>
        <v>5.8920135625783001E-4</v>
      </c>
      <c r="AL85" s="25">
        <f t="shared" si="43"/>
        <v>6.5161485080493442E-3</v>
      </c>
      <c r="AM85" s="25">
        <f t="shared" si="44"/>
        <v>7.9624581672207307E-3</v>
      </c>
      <c r="AN85" s="25">
        <f t="shared" si="45"/>
        <v>3.5796629588355768E-5</v>
      </c>
      <c r="AO85" s="40">
        <f t="shared" si="56"/>
        <v>0.89478957915832136</v>
      </c>
      <c r="AP85" s="40">
        <f t="shared" si="57"/>
        <v>0.94689378757515308</v>
      </c>
      <c r="AQ85" s="25">
        <f t="shared" si="46"/>
        <v>-2.2779525112822206E-5</v>
      </c>
      <c r="AR85" s="25">
        <f t="shared" si="47"/>
        <v>5.7498462990025105E-3</v>
      </c>
      <c r="AS85" s="25">
        <f>LN(N85/C85)</f>
        <v>6.3748442848485833E-3</v>
      </c>
      <c r="AT85" s="28">
        <f>+(G85-I85)/(H85-I85)</f>
        <v>0.98547094188376938</v>
      </c>
      <c r="AU85" s="28">
        <f>+(N85-P85)/(O85-P85)</f>
        <v>0.80366598778003551</v>
      </c>
      <c r="AV85" s="40">
        <f>+(N85-V85)/(U85-V85)</f>
        <v>0.88610586011341808</v>
      </c>
      <c r="AW85" s="25">
        <f>LN(N85/C85)</f>
        <v>6.3748442848485833E-3</v>
      </c>
      <c r="AX85" s="28">
        <f>(N85-L85)/(U85-V85)</f>
        <v>0.41871455576559985</v>
      </c>
      <c r="AY85" s="25">
        <f>LN(G85/I85)</f>
        <v>6.4217783393659827E-3</v>
      </c>
      <c r="AZ85" s="25">
        <f>LN(N85/P85)</f>
        <v>6.4041506519847821E-3</v>
      </c>
      <c r="BA85" s="25">
        <f t="shared" si="58"/>
        <v>0.33531746031747356</v>
      </c>
      <c r="BB85" s="25">
        <f>AR84</f>
        <v>-4.4910472705325053E-4</v>
      </c>
      <c r="BC85" s="25">
        <f t="shared" si="59"/>
        <v>4.4930651273544672E-4</v>
      </c>
      <c r="BD85" s="39">
        <f>IF(AR84&lt;0,1,0)</f>
        <v>1</v>
      </c>
      <c r="BF85">
        <f>IF(B85=2,IF(AV84&lt;0.226,IF(AND(ABS(AA85)&lt;0.03,AO85&lt;0.8),IF(AND(AT85&lt;0.5 &amp; Q84&lt;14),2,1),0),IF(AV84&lt;0.8,IF(AND(AT85&gt;0.2,AK85&gt;-0.03,AA85&gt;-0.01),1,0),0)),"")</f>
        <v>1</v>
      </c>
      <c r="BG85" t="str">
        <f>IF(B85=3,IF(AV84&lt;0.85,IF(AND(K85&gt;942,AT85&gt;0.9),0.25,1)*IF(AR84&lt;-0.004,1,0.5),0),"")</f>
        <v/>
      </c>
      <c r="BH85" t="str">
        <f>IF(B85=4,IF(AV84&lt;0.6,IF(AQ85&gt;=0,IF(K85&lt;1018,2,1),0),IF(AV84&gt;0.85,IF(AQ85&lt;=0,-0.5,0),0)),"")</f>
        <v/>
      </c>
      <c r="BI85" t="str">
        <f>IF(B85=5,IF(AV84&lt;0.4,IF(AQ85&gt; -0.004,1,0),IF(AV84&lt;0.95,IF(AND(AO85&lt;0.85,AT85&lt;0.95,AQ85&gt;0,K85&lt;1115),0.5,0),0)),"")</f>
        <v/>
      </c>
      <c r="BJ85" s="25">
        <f>IF(MAX(BE85:BI85)=0,"",MAX(BE85:BI85)*AR85)</f>
        <v>5.7498462990025105E-3</v>
      </c>
    </row>
    <row r="86" spans="1:62">
      <c r="A86" s="1">
        <v>42620</v>
      </c>
      <c r="B86" s="41">
        <f t="shared" si="48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27"/>
        <v>3077.5860000000002</v>
      </c>
      <c r="T86" t="str">
        <f t="shared" si="34"/>
        <v>牛</v>
      </c>
      <c r="U86">
        <f t="shared" si="60"/>
        <v>3105.68</v>
      </c>
      <c r="V86">
        <f t="shared" si="61"/>
        <v>3087.88</v>
      </c>
      <c r="W86" s="40">
        <f t="shared" si="49"/>
        <v>5.7479217145664551E-3</v>
      </c>
      <c r="X86">
        <f t="shared" si="35"/>
        <v>1114</v>
      </c>
      <c r="Y86">
        <f t="shared" si="36"/>
        <v>1453</v>
      </c>
      <c r="Z86" s="25">
        <f t="shared" si="37"/>
        <v>5.7580394199259633E-3</v>
      </c>
      <c r="AA86" s="25">
        <f t="shared" si="50"/>
        <v>2.0705206462816271E-4</v>
      </c>
      <c r="AB86" s="25">
        <f t="shared" si="51"/>
        <v>-4.4372016180521815E-3</v>
      </c>
      <c r="AC86" s="25">
        <f t="shared" si="52"/>
        <v>1.3107200965144169E-3</v>
      </c>
      <c r="AD86" s="25">
        <f t="shared" si="53"/>
        <v>4.6312740011908811E-3</v>
      </c>
      <c r="AE86" s="25">
        <f t="shared" si="54"/>
        <v>-1.1166477133757356E-3</v>
      </c>
      <c r="AF86" s="25">
        <f t="shared" si="38"/>
        <v>1.9407238313874712E-4</v>
      </c>
      <c r="AG86" s="25">
        <f t="shared" si="55"/>
        <v>4.0112444776688438E-4</v>
      </c>
      <c r="AH86" s="25">
        <f t="shared" si="39"/>
        <v>8.0868070256895407E-5</v>
      </c>
      <c r="AI86" s="25">
        <f t="shared" si="40"/>
        <v>-3.8825779510799998E-4</v>
      </c>
      <c r="AJ86" s="25">
        <f t="shared" si="41"/>
        <v>1.06370090615299E-3</v>
      </c>
      <c r="AK86" s="25">
        <f t="shared" si="42"/>
        <v>3.361825331982276E-3</v>
      </c>
      <c r="AL86" s="25">
        <f t="shared" si="43"/>
        <v>5.4565020779444237E-3</v>
      </c>
      <c r="AM86" s="25">
        <f t="shared" si="44"/>
        <v>5.5386058706861814E-3</v>
      </c>
      <c r="AN86" s="25">
        <f t="shared" si="45"/>
        <v>0</v>
      </c>
      <c r="AO86" s="40">
        <f t="shared" si="56"/>
        <v>0.15088757396448416</v>
      </c>
      <c r="AP86" s="40">
        <f t="shared" si="57"/>
        <v>0.11301775147928377</v>
      </c>
      <c r="AQ86" s="25">
        <f t="shared" si="46"/>
        <v>-1.0639755618070326E-4</v>
      </c>
      <c r="AR86" s="25">
        <f t="shared" si="47"/>
        <v>-3.1677529488435764E-3</v>
      </c>
      <c r="AS86" s="25">
        <f>LN(N86/C86)</f>
        <v>1.9407238313874712E-4</v>
      </c>
      <c r="AT86" s="28">
        <f>+(G86-I86)/(H86-I86)</f>
        <v>0.76686390532543558</v>
      </c>
      <c r="AU86" s="28">
        <f>+(N86-P86)/(O86-P86)</f>
        <v>0.23615160349852513</v>
      </c>
      <c r="AV86" s="40">
        <f>+(N86-V86)/(U86-V86)</f>
        <v>0.2275280898876286</v>
      </c>
      <c r="AW86" s="25">
        <f>LN(N86/C86)</f>
        <v>1.9407238313874712E-4</v>
      </c>
      <c r="AX86" s="28">
        <f>(N86-L86)/(U86-V86)</f>
        <v>-0.5511235955056234</v>
      </c>
      <c r="AY86" s="25">
        <f>LN(G86/I86)</f>
        <v>4.187053408735774E-3</v>
      </c>
      <c r="AZ86" s="25">
        <f>LN(N86/P86)</f>
        <v>1.3107200965144169E-3</v>
      </c>
      <c r="BA86" s="25">
        <f t="shared" si="58"/>
        <v>0.88610586011341808</v>
      </c>
      <c r="BB86" s="25">
        <f>AR85</f>
        <v>5.7498462990025105E-3</v>
      </c>
      <c r="BC86" s="25">
        <f t="shared" si="59"/>
        <v>6.3748442848485833E-3</v>
      </c>
      <c r="BD86" s="39">
        <f>IF(AR85&lt;0,1,0)</f>
        <v>0</v>
      </c>
      <c r="BF86" t="str">
        <f>IF(B86=2,IF(AV85&lt;0.226,IF(AND(ABS(AA86)&lt;0.03,AO86&lt;0.8),IF(AND(AT86&lt;0.5 &amp; Q85&lt;14),2,1),0),IF(AV85&lt;0.8,IF(AND(AT86&gt;0.2,AK86&gt;-0.03,AA86&gt;-0.01),1,0),0)),"")</f>
        <v/>
      </c>
      <c r="BG86">
        <f>IF(B86=3,IF(AV85&lt;0.85,IF(AND(K86&gt;942,AT86&gt;0.9),0.25,1)*IF(AR85&lt;-0.004,1,0.5),0),"")</f>
        <v>0</v>
      </c>
      <c r="BH86" t="str">
        <f>IF(B86=4,IF(AV85&lt;0.6,IF(AQ86&gt;=0,IF(K86&lt;1018,2,1),0),IF(AV85&gt;0.85,IF(AQ86&lt;=0,-0.5,0),0)),"")</f>
        <v/>
      </c>
      <c r="BI86" t="str">
        <f>IF(B86=5,IF(AV85&lt;0.4,IF(AQ86&gt; -0.004,1,0),IF(AV85&lt;0.95,IF(AND(AO86&lt;0.85,AT86&lt;0.95,AQ86&gt;0,K86&lt;1115),0.5,0),0)),"")</f>
        <v/>
      </c>
      <c r="BJ86" s="25" t="str">
        <f>IF(MAX(BE86:BI86)=0,"",MAX(BE86:BI86)*AR86)</f>
        <v/>
      </c>
    </row>
    <row r="87" spans="1:62">
      <c r="A87" s="1">
        <v>42621</v>
      </c>
      <c r="B87" s="41">
        <f t="shared" si="48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27"/>
        <v>3081.2449999999999</v>
      </c>
      <c r="T87" t="str">
        <f t="shared" si="34"/>
        <v>牛</v>
      </c>
      <c r="U87">
        <f t="shared" si="60"/>
        <v>3096.78</v>
      </c>
      <c r="V87">
        <f t="shared" si="61"/>
        <v>3083.9</v>
      </c>
      <c r="W87" s="40">
        <f t="shared" si="49"/>
        <v>4.1678322270949806E-3</v>
      </c>
      <c r="X87">
        <f t="shared" si="35"/>
        <v>1348</v>
      </c>
      <c r="Y87">
        <f t="shared" si="36"/>
        <v>1424</v>
      </c>
      <c r="Z87" s="25">
        <f t="shared" si="37"/>
        <v>4.1683522387093996E-3</v>
      </c>
      <c r="AA87" s="25">
        <f t="shared" si="50"/>
        <v>-6.4058185138074594E-4</v>
      </c>
      <c r="AB87" s="25">
        <f t="shared" si="51"/>
        <v>-2.6805625466320336E-4</v>
      </c>
      <c r="AC87" s="25">
        <f t="shared" si="52"/>
        <v>3.899775972431701E-3</v>
      </c>
      <c r="AD87" s="25">
        <f t="shared" si="53"/>
        <v>2.2079524319692078E-3</v>
      </c>
      <c r="AE87" s="25">
        <f t="shared" si="54"/>
        <v>-1.9598797951257498E-3</v>
      </c>
      <c r="AF87" s="25">
        <f t="shared" si="38"/>
        <v>1.9398961773058508E-3</v>
      </c>
      <c r="AG87" s="25">
        <f t="shared" si="55"/>
        <v>1.2993143259252529E-3</v>
      </c>
      <c r="AH87" s="25">
        <f t="shared" si="39"/>
        <v>-1.7153852295597588E-4</v>
      </c>
      <c r="AI87" s="25">
        <f t="shared" si="40"/>
        <v>6.4058185138072144E-4</v>
      </c>
      <c r="AJ87" s="25">
        <f t="shared" si="41"/>
        <v>-4.2404497454257874E-4</v>
      </c>
      <c r="AK87" s="25">
        <f t="shared" si="42"/>
        <v>3.6563485781149582E-4</v>
      </c>
      <c r="AL87" s="25">
        <f t="shared" si="43"/>
        <v>2.4562920416846905E-3</v>
      </c>
      <c r="AM87" s="25">
        <f t="shared" si="44"/>
        <v>4.1678322270949806E-3</v>
      </c>
      <c r="AN87" s="25">
        <f t="shared" si="45"/>
        <v>0</v>
      </c>
      <c r="AO87" s="40">
        <f t="shared" si="56"/>
        <v>0.49011857707506307</v>
      </c>
      <c r="AP87" s="40">
        <f t="shared" si="57"/>
        <v>0.75098814229245181</v>
      </c>
      <c r="AQ87" s="25">
        <f t="shared" si="46"/>
        <v>-1.8441857244335649E-4</v>
      </c>
      <c r="AR87" s="25">
        <f t="shared" si="47"/>
        <v>1.5742613194945764E-3</v>
      </c>
      <c r="AS87" s="25">
        <f>LN(N87/C87)</f>
        <v>1.9398961773058508E-3</v>
      </c>
      <c r="AT87" s="28">
        <f>+(G87-I87)/(H87-I87)</f>
        <v>0.63899868247691916</v>
      </c>
      <c r="AU87" s="28">
        <f>+(N87-P87)/(O87-P87)</f>
        <v>0.93555900621115107</v>
      </c>
      <c r="AV87" s="40">
        <f>+(N87-V87)/(U87-V87)</f>
        <v>0.93555900621115107</v>
      </c>
      <c r="AW87" s="25">
        <f>LN(N87/C87)</f>
        <v>1.9398961773058508E-3</v>
      </c>
      <c r="AX87" s="28">
        <f>(N87-L87)/(U87-V87)</f>
        <v>0.37810559006210015</v>
      </c>
      <c r="AY87" s="25">
        <f>LN(G87/I87)</f>
        <v>1.5702631069395561E-3</v>
      </c>
      <c r="AZ87" s="25">
        <f>LN(N87/P87)</f>
        <v>3.899775972431701E-3</v>
      </c>
      <c r="BA87" s="25">
        <f t="shared" si="58"/>
        <v>0.2275280898876286</v>
      </c>
      <c r="BB87" s="25">
        <f>AR86</f>
        <v>-3.1677529488435764E-3</v>
      </c>
      <c r="BC87" s="25">
        <f t="shared" si="59"/>
        <v>1.9407238313874712E-4</v>
      </c>
      <c r="BD87" s="39">
        <f>IF(AR86&lt;0,1,0)</f>
        <v>1</v>
      </c>
      <c r="BF87" t="str">
        <f>IF(B87=2,IF(AV86&lt;0.226,IF(AND(ABS(AA87)&lt;0.03,AO87&lt;0.8),IF(AND(AT87&lt;0.5 &amp; Q86&lt;14),2,1),0),IF(AV86&lt;0.8,IF(AND(AT87&gt;0.2,AK87&gt;-0.03,AA87&gt;-0.01),1,0),0)),"")</f>
        <v/>
      </c>
      <c r="BG87" t="str">
        <f>IF(B87=3,IF(AV86&lt;0.85,IF(AND(K87&gt;942,AT87&gt;0.9),0.25,1)*IF(AR86&lt;-0.004,1,0.5),0),"")</f>
        <v/>
      </c>
      <c r="BH87">
        <f>IF(B87=4,IF(AV86&lt;0.6,IF(AQ87&gt;=0,IF(K87&lt;1018,2,1),0),IF(AV86&gt;0.85,IF(AQ87&lt;=0,-0.5,0),0)),"")</f>
        <v>0</v>
      </c>
      <c r="BI87" t="str">
        <f>IF(B87=5,IF(AV86&lt;0.4,IF(AQ87&gt; -0.004,1,0),IF(AV86&lt;0.95,IF(AND(AO87&lt;0.85,AT87&lt;0.95,AQ87&gt;0,K87&lt;1115),0.5,0),0)),"")</f>
        <v/>
      </c>
      <c r="BJ87" s="25" t="str">
        <f>IF(MAX(BE87:BI87)=0,"",MAX(BE87:BI87)*AR87)</f>
        <v/>
      </c>
    </row>
    <row r="88" spans="1:62">
      <c r="A88" s="1">
        <v>42622</v>
      </c>
      <c r="B88" s="41">
        <f t="shared" si="48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27"/>
        <v>3085.9105</v>
      </c>
      <c r="T88" t="str">
        <f t="shared" si="34"/>
        <v>牛</v>
      </c>
      <c r="U88">
        <f t="shared" si="60"/>
        <v>3101.79</v>
      </c>
      <c r="V88">
        <f t="shared" si="61"/>
        <v>3078.22</v>
      </c>
      <c r="W88" s="40">
        <f t="shared" si="49"/>
        <v>7.6278563573008136E-3</v>
      </c>
      <c r="X88">
        <f t="shared" si="35"/>
        <v>954</v>
      </c>
      <c r="Y88">
        <f t="shared" si="36"/>
        <v>1500</v>
      </c>
      <c r="Z88" s="25">
        <f t="shared" si="37"/>
        <v>7.6144509809623106E-3</v>
      </c>
      <c r="AA88" s="25">
        <f t="shared" si="50"/>
        <v>-1.6797547597556623E-4</v>
      </c>
      <c r="AB88" s="25">
        <f t="shared" si="51"/>
        <v>-7.4232135638295027E-3</v>
      </c>
      <c r="AC88" s="25">
        <f t="shared" si="52"/>
        <v>2.0464279347121581E-4</v>
      </c>
      <c r="AD88" s="25">
        <f t="shared" si="53"/>
        <v>2.0525339532353553E-3</v>
      </c>
      <c r="AE88" s="25">
        <f t="shared" si="54"/>
        <v>-5.5753224040652966E-3</v>
      </c>
      <c r="AF88" s="25">
        <f t="shared" si="38"/>
        <v>-5.3706796105942242E-3</v>
      </c>
      <c r="AG88" s="25">
        <f t="shared" si="55"/>
        <v>-5.5386550865697175E-3</v>
      </c>
      <c r="AH88" s="25">
        <f t="shared" si="39"/>
        <v>3.7467579677409282E-4</v>
      </c>
      <c r="AI88" s="25">
        <f t="shared" si="40"/>
        <v>-2.1324028383603861E-4</v>
      </c>
      <c r="AJ88" s="25">
        <f t="shared" si="41"/>
        <v>-2.8756197724154163E-4</v>
      </c>
      <c r="AK88" s="25">
        <f t="shared" si="42"/>
        <v>3.6821705842406008E-4</v>
      </c>
      <c r="AL88" s="25">
        <f t="shared" si="43"/>
        <v>4.0283622365885211E-3</v>
      </c>
      <c r="AM88" s="25">
        <f t="shared" si="44"/>
        <v>6.5698429366704766E-3</v>
      </c>
      <c r="AN88" s="25">
        <f t="shared" si="45"/>
        <v>-1.2917601847337887E-5</v>
      </c>
      <c r="AO88" s="40">
        <f t="shared" si="56"/>
        <v>0.48997594226140906</v>
      </c>
      <c r="AP88" s="40">
        <f t="shared" si="57"/>
        <v>0.53167602245387013</v>
      </c>
      <c r="AQ88" s="25">
        <f t="shared" si="46"/>
        <v>-1.550242389960992E-4</v>
      </c>
      <c r="AR88" s="25">
        <f t="shared" si="47"/>
        <v>-5.7259790671708565E-3</v>
      </c>
      <c r="AS88" s="25">
        <f>LN(N88/C88)</f>
        <v>-5.3706796105942242E-3</v>
      </c>
      <c r="AT88" s="28">
        <f>+(G88-I88)/(H88-I88)</f>
        <v>0.58139534883721866</v>
      </c>
      <c r="AU88" s="28">
        <f>+(N88-P88)/(O88-P88)</f>
        <v>3.1049778215874624E-2</v>
      </c>
      <c r="AV88" s="40">
        <f>+(N88-V88)/(U88-V88)</f>
        <v>2.6728892660165666E-2</v>
      </c>
      <c r="AW88" s="25">
        <f>LN(N88/C88)</f>
        <v>-5.3706796105942242E-3</v>
      </c>
      <c r="AX88" s="28">
        <f>(N88-L88)/(U88-V88)</f>
        <v>-0.75010606703437288</v>
      </c>
      <c r="AY88" s="25">
        <f>LN(G88/I88)</f>
        <v>2.3440453417770523E-3</v>
      </c>
      <c r="AZ88" s="25">
        <f>LN(N88/P88)</f>
        <v>2.0464279347121581E-4</v>
      </c>
      <c r="BA88" s="25">
        <f t="shared" si="58"/>
        <v>0.93555900621115107</v>
      </c>
      <c r="BB88" s="25">
        <f>AR87</f>
        <v>1.5742613194945764E-3</v>
      </c>
      <c r="BC88" s="25">
        <f t="shared" si="59"/>
        <v>1.9398961773058508E-3</v>
      </c>
      <c r="BD88" s="39">
        <f>IF(AR87&lt;0,1,0)</f>
        <v>0</v>
      </c>
      <c r="BF88" t="str">
        <f>IF(B88=2,IF(AV87&lt;0.226,IF(AND(ABS(AA88)&lt;0.03,AO88&lt;0.8),IF(AND(AT88&lt;0.5 &amp; Q87&lt;14),2,1),0),IF(AV87&lt;0.8,IF(AND(AT88&gt;0.2,AK88&gt;-0.03,AA88&gt;-0.01),1,0),0)),"")</f>
        <v/>
      </c>
      <c r="BG88" t="str">
        <f>IF(B88=3,IF(AV87&lt;0.85,IF(AND(K88&gt;942,AT88&gt;0.9),0.25,1)*IF(AR87&lt;-0.004,1,0.5),0),"")</f>
        <v/>
      </c>
      <c r="BH88" t="str">
        <f>IF(B88=4,IF(AV87&lt;0.6,IF(AQ88&gt;=0,IF(K88&lt;1018,2,1),0),IF(AV87&gt;0.85,IF(AQ88&lt;=0,-0.5,0),0)),"")</f>
        <v/>
      </c>
      <c r="BI88">
        <f>IF(B88=5,IF(AV87&lt;0.4,IF(AQ88&gt; -0.004,1,0),IF(AV87&lt;0.95,IF(AND(AO88&lt;0.85,AT88&lt;0.95,AQ88&gt;0,K88&lt;1115),0.5,0),0)),"")</f>
        <v>0</v>
      </c>
      <c r="BJ88" s="25" t="str">
        <f>IF(MAX(BE88:BI88)=0,"",MAX(BE88:BI88)*AR88)</f>
        <v/>
      </c>
    </row>
    <row r="89" spans="1:62">
      <c r="A89" s="1">
        <v>42625</v>
      </c>
      <c r="B89" s="41">
        <f t="shared" si="48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27"/>
        <v>3087.3195000000001</v>
      </c>
      <c r="T89" t="str">
        <f t="shared" ref="T89:T120" si="62">IF(AVERAGE(N88)&lt;S88,"熊",IF(AVERAGE(N88)&gt;S88,"牛",""))</f>
        <v>熊</v>
      </c>
      <c r="U89">
        <f t="shared" si="60"/>
        <v>3040.95</v>
      </c>
      <c r="V89">
        <f t="shared" si="61"/>
        <v>2999.93</v>
      </c>
      <c r="W89" s="40">
        <f t="shared" si="49"/>
        <v>1.3581011537625583E-2</v>
      </c>
      <c r="X89">
        <f t="shared" si="35"/>
        <v>955</v>
      </c>
      <c r="Y89">
        <f t="shared" si="36"/>
        <v>1358</v>
      </c>
      <c r="Z89" s="25">
        <f t="shared" si="37"/>
        <v>1.3504482289770232E-2</v>
      </c>
      <c r="AA89" s="25">
        <f t="shared" si="50"/>
        <v>-1.3518049797381677E-2</v>
      </c>
      <c r="AB89" s="25">
        <f t="shared" si="51"/>
        <v>-6.2610299994320636E-3</v>
      </c>
      <c r="AC89" s="25">
        <f t="shared" si="52"/>
        <v>7.3199815381933793E-3</v>
      </c>
      <c r="AD89" s="25">
        <f t="shared" si="53"/>
        <v>1.1318657578577255E-3</v>
      </c>
      <c r="AE89" s="25">
        <f t="shared" si="54"/>
        <v>-1.2449145779767799E-2</v>
      </c>
      <c r="AF89" s="25">
        <f t="shared" si="38"/>
        <v>-5.1291642415743693E-3</v>
      </c>
      <c r="AG89" s="25">
        <f t="shared" si="55"/>
        <v>-1.8647214038956011E-2</v>
      </c>
      <c r="AH89" s="25">
        <f t="shared" si="39"/>
        <v>-3.1126479649694287E-3</v>
      </c>
      <c r="AI89" s="25">
        <f t="shared" si="40"/>
        <v>-1.7859501254263871E-3</v>
      </c>
      <c r="AJ89" s="25">
        <f t="shared" si="41"/>
        <v>-1.9211795291225187E-3</v>
      </c>
      <c r="AK89" s="25">
        <f t="shared" si="42"/>
        <v>-7.3951538481018472E-3</v>
      </c>
      <c r="AL89" s="25">
        <f t="shared" si="43"/>
        <v>9.0710910652506919E-3</v>
      </c>
      <c r="AM89" s="25">
        <f t="shared" si="44"/>
        <v>7.9617409070803832E-3</v>
      </c>
      <c r="AN89" s="25">
        <f t="shared" si="45"/>
        <v>-1.6252692924565866E-4</v>
      </c>
      <c r="AO89" s="40">
        <f t="shared" si="56"/>
        <v>0.87472687545522232</v>
      </c>
      <c r="AP89" s="40">
        <f t="shared" si="57"/>
        <v>2.3801893663510576</v>
      </c>
      <c r="AQ89" s="25">
        <f t="shared" si="46"/>
        <v>3.51555637299703E-4</v>
      </c>
      <c r="AR89" s="25">
        <f t="shared" si="47"/>
        <v>2.4285165357731931E-3</v>
      </c>
      <c r="AS89" s="25">
        <f>LN(N89/C89)</f>
        <v>-5.1291642415743693E-3</v>
      </c>
      <c r="AT89" s="28">
        <f>+(G89-I89)/(H89-I89)</f>
        <v>5.9723233794622188E-2</v>
      </c>
      <c r="AU89" s="28">
        <f>+(N89-P89)/(O89-P89)</f>
        <v>0.91909924937447651</v>
      </c>
      <c r="AV89" s="40">
        <f>+(N89-V89)/(U89-V89)</f>
        <v>0.53729887859580627</v>
      </c>
      <c r="AW89" s="25">
        <f>LN(N89/C89)</f>
        <v>-5.1291642415743693E-3</v>
      </c>
      <c r="AX89" s="28">
        <f>(N89-L89)/(U89-V89)</f>
        <v>0.17869332033154389</v>
      </c>
      <c r="AY89" s="25">
        <f>LN(G89/I89)</f>
        <v>5.4407145929103362E-4</v>
      </c>
      <c r="AZ89" s="25">
        <f>LN(N89/P89)</f>
        <v>7.3199815381933793E-3</v>
      </c>
      <c r="BA89" s="25">
        <f t="shared" si="58"/>
        <v>2.6728892660165666E-2</v>
      </c>
      <c r="BB89" s="25">
        <f>AR88</f>
        <v>-5.7259790671708565E-3</v>
      </c>
      <c r="BC89" s="25">
        <f t="shared" si="59"/>
        <v>-5.3706796105942242E-3</v>
      </c>
      <c r="BD89" s="39">
        <f>IF(AR88&lt;0,1,0)</f>
        <v>1</v>
      </c>
      <c r="BF89" t="str">
        <f>IF(B89=2,IF(AV88&lt;0.226,IF(AND(ABS(AA89)&lt;0.03,AO89&lt;0.8),IF(AND(AT89&lt;0.5 &amp; Q88&lt;14),2,1),0),IF(AV88&lt;0.8,IF(AND(AT89&gt;0.2,AK89&gt;-0.03,AA89&gt;-0.01),1,0),0)),"")</f>
        <v/>
      </c>
      <c r="BG89" t="str">
        <f>IF(B89=3,IF(AV88&lt;0.85,IF(AND(K89&gt;942,AT89&gt;0.9),0.25,1)*IF(AR88&lt;-0.004,1,0.5),0),"")</f>
        <v/>
      </c>
      <c r="BH89" t="str">
        <f>IF(B89=4,IF(AV88&lt;0.6,IF(AQ89&gt;=0,IF(K89&lt;1018,2,1),0),IF(AV88&gt;0.85,IF(AQ89&lt;=0,-0.5,0),0)),"")</f>
        <v/>
      </c>
      <c r="BI89" t="str">
        <f>IF(B89=5,IF(AV88&lt;0.4,IF(AQ89&gt; -0.004,1,0),IF(AV88&lt;0.95,IF(AND(AO89&lt;0.85,AT89&lt;0.95,AQ89&gt;0,K89&lt;1115),0.5,0),0)),"")</f>
        <v/>
      </c>
      <c r="BJ89" s="25" t="str">
        <f>IF(MAX(BE89:BI89)=0,"",MAX(BE89:BI89)*AR89)</f>
        <v/>
      </c>
    </row>
    <row r="90" spans="1:62">
      <c r="A90" s="1">
        <v>42626</v>
      </c>
      <c r="B90" s="41">
        <f t="shared" si="48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63">AVERAGE($N70:$N89)</f>
        <v>3082.1580000000004</v>
      </c>
      <c r="T90" t="str">
        <f t="shared" si="62"/>
        <v>熊</v>
      </c>
      <c r="U90">
        <f t="shared" si="60"/>
        <v>3029.72</v>
      </c>
      <c r="V90">
        <f t="shared" si="61"/>
        <v>3008.74</v>
      </c>
      <c r="W90" s="40">
        <f t="shared" si="49"/>
        <v>6.9488195401203982E-3</v>
      </c>
      <c r="X90">
        <f t="shared" si="35"/>
        <v>931</v>
      </c>
      <c r="Y90">
        <f t="shared" si="36"/>
        <v>1329</v>
      </c>
      <c r="Z90" s="25">
        <f t="shared" si="37"/>
        <v>6.9354684085777716E-3</v>
      </c>
      <c r="AA90" s="25">
        <f t="shared" si="50"/>
        <v>1.0120721882567385E-3</v>
      </c>
      <c r="AB90" s="25">
        <f t="shared" si="51"/>
        <v>-2.0517978595260555E-3</v>
      </c>
      <c r="AC90" s="25">
        <f t="shared" si="52"/>
        <v>4.8970216805944962E-3</v>
      </c>
      <c r="AD90" s="25">
        <f t="shared" si="53"/>
        <v>1.5491972213565373E-3</v>
      </c>
      <c r="AE90" s="25">
        <f t="shared" si="54"/>
        <v>-5.3996223187639161E-3</v>
      </c>
      <c r="AF90" s="25">
        <f t="shared" si="38"/>
        <v>-5.0260063816952153E-4</v>
      </c>
      <c r="AG90" s="25">
        <f t="shared" si="55"/>
        <v>5.0947155008729717E-4</v>
      </c>
      <c r="AH90" s="25">
        <f t="shared" si="39"/>
        <v>1.3775494685304944E-3</v>
      </c>
      <c r="AI90" s="25">
        <f t="shared" si="40"/>
        <v>5.8494704922947981E-4</v>
      </c>
      <c r="AJ90" s="25">
        <f t="shared" si="41"/>
        <v>-1.2702152803910959E-3</v>
      </c>
      <c r="AK90" s="25">
        <f t="shared" si="42"/>
        <v>-2.8105295771119034E-3</v>
      </c>
      <c r="AL90" s="25">
        <f t="shared" si="43"/>
        <v>5.6401579412611062E-3</v>
      </c>
      <c r="AM90" s="25">
        <f t="shared" si="44"/>
        <v>5.1847253279824757E-3</v>
      </c>
      <c r="AN90" s="25">
        <f t="shared" si="45"/>
        <v>-1.2929555489946861E-4</v>
      </c>
      <c r="AO90" s="40">
        <f t="shared" si="56"/>
        <v>0.72476525821598536</v>
      </c>
      <c r="AP90" s="40">
        <f t="shared" si="57"/>
        <v>0.54518779342722912</v>
      </c>
      <c r="AQ90" s="25">
        <f t="shared" si="46"/>
        <v>-4.6417866908326306E-5</v>
      </c>
      <c r="AR90" s="25">
        <f t="shared" si="47"/>
        <v>2.4372244938418246E-3</v>
      </c>
      <c r="AS90" s="25">
        <f>LN(N90/C90)</f>
        <v>-5.0260063816952153E-4</v>
      </c>
      <c r="AT90" s="28">
        <f>+(G90-I90)/(H90-I90)</f>
        <v>0.22652582159625209</v>
      </c>
      <c r="AU90" s="28">
        <f>+(N90-P90)/(O90-P90)</f>
        <v>0.94437340153453497</v>
      </c>
      <c r="AV90" s="40">
        <f>+(N90-V90)/(U90-V90)</f>
        <v>0.70400381315540628</v>
      </c>
      <c r="AW90" s="25">
        <f>LN(N90/C90)</f>
        <v>-5.0260063816952153E-4</v>
      </c>
      <c r="AX90" s="28">
        <f>(N90-L90)/(U90-V90)</f>
        <v>0.35081029551954818</v>
      </c>
      <c r="AY90" s="25">
        <f>LN(G90/I90)</f>
        <v>1.2804311427924906E-3</v>
      </c>
      <c r="AZ90" s="25">
        <f>LN(N90/P90)</f>
        <v>4.8970216805944962E-3</v>
      </c>
      <c r="BA90" s="25">
        <f t="shared" si="58"/>
        <v>0.53729887859580627</v>
      </c>
      <c r="BB90" s="25">
        <f>AR89</f>
        <v>2.4285165357731931E-3</v>
      </c>
      <c r="BC90" s="25">
        <f t="shared" si="59"/>
        <v>-5.1291642415743693E-3</v>
      </c>
      <c r="BD90" s="39">
        <f>IF(AR89&lt;0,1,0)</f>
        <v>0</v>
      </c>
      <c r="BF90">
        <f>IF(B90=2,IF(AV89&lt;0.226,IF(AND(ABS(AA90)&lt;0.03,AO90&lt;0.8),IF(AND(AT90&lt;0.5 &amp; Q89&lt;14),2,1),0),IF(AV89&lt;0.8,IF(AND(AT90&gt;0.2,AK90&gt;-0.03,AA90&gt;-0.01),1,0),0)),"")</f>
        <v>1</v>
      </c>
      <c r="BG90" t="str">
        <f>IF(B90=3,IF(AV89&lt;0.85,IF(AND(K90&gt;942,AT90&gt;0.9),0.25,1)*IF(AR89&lt;-0.004,1,0.5),0),"")</f>
        <v/>
      </c>
      <c r="BH90" t="str">
        <f>IF(B90=4,IF(AV89&lt;0.6,IF(AQ90&gt;=0,IF(K90&lt;1018,2,1),0),IF(AV89&gt;0.85,IF(AQ90&lt;=0,-0.5,0),0)),"")</f>
        <v/>
      </c>
      <c r="BI90" t="str">
        <f>IF(B90=5,IF(AV89&lt;0.4,IF(AQ90&gt; -0.004,1,0),IF(AV89&lt;0.95,IF(AND(AO90&lt;0.85,AT90&lt;0.95,AQ90&gt;0,K90&lt;1115),0.5,0),0)),"")</f>
        <v/>
      </c>
      <c r="BJ90" s="25">
        <f>IF(MAX(BE90:BI90)=0,"",MAX(BE90:BI90)*AR90)</f>
        <v>2.4372244938418246E-3</v>
      </c>
    </row>
    <row r="91" spans="1:62">
      <c r="A91" s="1">
        <v>42627</v>
      </c>
      <c r="B91" s="41">
        <f t="shared" si="48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63"/>
        <v>3077.8315000000007</v>
      </c>
      <c r="T91" t="str">
        <f t="shared" si="62"/>
        <v>熊</v>
      </c>
      <c r="U91">
        <f t="shared" si="60"/>
        <v>3017.94</v>
      </c>
      <c r="V91">
        <f t="shared" si="61"/>
        <v>2995.42</v>
      </c>
      <c r="W91" s="40">
        <f t="shared" si="49"/>
        <v>7.4900239738726225E-3</v>
      </c>
      <c r="X91">
        <f t="shared" si="35"/>
        <v>1024</v>
      </c>
      <c r="Y91">
        <f t="shared" si="36"/>
        <v>1439</v>
      </c>
      <c r="Z91" s="25">
        <f t="shared" si="37"/>
        <v>7.4844627604772444E-3</v>
      </c>
      <c r="AA91" s="25">
        <f t="shared" si="50"/>
        <v>-4.8438446876077857E-3</v>
      </c>
      <c r="AB91" s="25">
        <f t="shared" si="51"/>
        <v>-5.0126417286294658E-3</v>
      </c>
      <c r="AC91" s="25">
        <f t="shared" si="52"/>
        <v>2.4773822452429954E-3</v>
      </c>
      <c r="AD91" s="25">
        <f t="shared" si="53"/>
        <v>2.9999159691045402E-3</v>
      </c>
      <c r="AE91" s="25">
        <f t="shared" si="54"/>
        <v>-4.4901080047679903E-3</v>
      </c>
      <c r="AF91" s="25">
        <f t="shared" si="38"/>
        <v>-2.0127257595249455E-3</v>
      </c>
      <c r="AG91" s="25">
        <f t="shared" si="55"/>
        <v>-6.8565704471326939E-3</v>
      </c>
      <c r="AH91" s="25">
        <f t="shared" si="39"/>
        <v>-9.8755916339461213E-4</v>
      </c>
      <c r="AI91" s="25">
        <f t="shared" si="40"/>
        <v>-4.2549514314314352E-4</v>
      </c>
      <c r="AJ91" s="25">
        <f t="shared" si="41"/>
        <v>-1.6464741738899914E-3</v>
      </c>
      <c r="AK91" s="25">
        <f t="shared" si="42"/>
        <v>-1.0308079453657951E-3</v>
      </c>
      <c r="AL91" s="25">
        <f t="shared" si="43"/>
        <v>6.1888831236556448E-3</v>
      </c>
      <c r="AM91" s="25">
        <f t="shared" si="44"/>
        <v>4.9752174795644937E-3</v>
      </c>
      <c r="AN91" s="25">
        <f t="shared" si="45"/>
        <v>1.0312862310806755E-4</v>
      </c>
      <c r="AO91" s="40">
        <f t="shared" si="56"/>
        <v>0.51450053705692711</v>
      </c>
      <c r="AP91" s="40">
        <f t="shared" si="57"/>
        <v>1.2991407089151557</v>
      </c>
      <c r="AQ91" s="25">
        <f t="shared" si="46"/>
        <v>5.9195212902462462E-4</v>
      </c>
      <c r="AR91" s="25">
        <f t="shared" si="47"/>
        <v>-1.0850464372671776E-3</v>
      </c>
      <c r="AS91" s="25">
        <f>LN(N91/C91)</f>
        <v>-2.0127257595249455E-3</v>
      </c>
      <c r="AT91" s="28">
        <f>+(G91-I91)/(H91-I91)</f>
        <v>0.34801288936627583</v>
      </c>
      <c r="AU91" s="28">
        <f>+(N91-P91)/(O91-P91)</f>
        <v>0.49732262382863512</v>
      </c>
      <c r="AV91" s="40">
        <f>+(N91-V91)/(U91-V91)</f>
        <v>0.32992895204262179</v>
      </c>
      <c r="AW91" s="25">
        <f>LN(N91/C91)</f>
        <v>-2.0127257595249455E-3</v>
      </c>
      <c r="AX91" s="28">
        <f>(N91-L91)/(U91-V91)</f>
        <v>-0.14476021314388193</v>
      </c>
      <c r="AY91" s="25">
        <f>LN(G91/I91)</f>
        <v>2.1581592091853927E-3</v>
      </c>
      <c r="AZ91" s="25">
        <f>LN(N91/P91)</f>
        <v>2.4773822452429954E-3</v>
      </c>
      <c r="BA91" s="25">
        <f t="shared" si="58"/>
        <v>0.70400381315540628</v>
      </c>
      <c r="BB91" s="25">
        <f>AR90</f>
        <v>2.4372244938418246E-3</v>
      </c>
      <c r="BC91" s="25">
        <f t="shared" si="59"/>
        <v>-5.0260063816952153E-4</v>
      </c>
      <c r="BD91" s="39">
        <f>IF(AR90&lt;0,1,0)</f>
        <v>0</v>
      </c>
      <c r="BF91" t="str">
        <f>IF(B91=2,IF(AV90&lt;0.226,IF(AND(ABS(AA91)&lt;0.03,AO91&lt;0.8),IF(AND(AT91&lt;0.5 &amp; Q90&lt;14),2,1),0),IF(AV90&lt;0.8,IF(AND(AT91&gt;0.2,AK91&gt;-0.03,AA91&gt;-0.01),1,0),0)),"")</f>
        <v/>
      </c>
      <c r="BG91">
        <f>IF(B91=3,IF(AV90&lt;0.85,IF(AND(K91&gt;942,AT91&gt;0.9),0.25,1)*IF(AR90&lt;-0.004,1,0.5),0),"")</f>
        <v>0.5</v>
      </c>
      <c r="BH91" t="str">
        <f>IF(B91=4,IF(AV90&lt;0.6,IF(AQ91&gt;=0,IF(K91&lt;1018,2,1),0),IF(AV90&gt;0.85,IF(AQ91&lt;=0,-0.5,0),0)),"")</f>
        <v/>
      </c>
      <c r="BI91" t="str">
        <f>IF(B91=5,IF(AV90&lt;0.4,IF(AQ91&gt; -0.004,1,0),IF(AV90&lt;0.95,IF(AND(AO91&lt;0.85,AT91&lt;0.95,AQ91&gt;0,K91&lt;1115),0.5,0),0)),"")</f>
        <v/>
      </c>
      <c r="BJ91" s="25">
        <f>IF(MAX(BE91:BI91)=0,"",MAX(BE91:BI91)*AR91)</f>
        <v>-5.4252321863358882E-4</v>
      </c>
    </row>
    <row r="92" spans="1:62">
      <c r="A92" s="1">
        <v>42632</v>
      </c>
      <c r="B92" s="41">
        <f t="shared" si="48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63"/>
        <v>3072.4965000000002</v>
      </c>
      <c r="T92" t="str">
        <f t="shared" si="62"/>
        <v>熊</v>
      </c>
      <c r="U92">
        <f t="shared" si="60"/>
        <v>3026.65</v>
      </c>
      <c r="V92">
        <f t="shared" si="61"/>
        <v>3005.32</v>
      </c>
      <c r="W92" s="40">
        <f t="shared" si="49"/>
        <v>7.072345819708825E-3</v>
      </c>
      <c r="X92">
        <f t="shared" si="35"/>
        <v>1500</v>
      </c>
      <c r="Y92">
        <f t="shared" si="36"/>
        <v>931</v>
      </c>
      <c r="Z92" s="25">
        <f t="shared" si="37"/>
        <v>7.0974139193163872E-3</v>
      </c>
      <c r="AA92" s="25">
        <f t="shared" si="50"/>
        <v>8.2221379859461722E-4</v>
      </c>
      <c r="AB92" s="25">
        <f t="shared" si="51"/>
        <v>-1.9825862903006614E-4</v>
      </c>
      <c r="AC92" s="25">
        <f t="shared" si="52"/>
        <v>6.8740871906787272E-3</v>
      </c>
      <c r="AD92" s="25">
        <f t="shared" si="53"/>
        <v>7.072345819708825E-3</v>
      </c>
      <c r="AE92" s="25">
        <f t="shared" si="54"/>
        <v>0</v>
      </c>
      <c r="AF92" s="25">
        <f t="shared" si="38"/>
        <v>6.8740871906787272E-3</v>
      </c>
      <c r="AG92" s="25">
        <f t="shared" si="55"/>
        <v>7.6963009892734519E-3</v>
      </c>
      <c r="AH92" s="25">
        <f t="shared" si="39"/>
        <v>2.3132156020872589E-3</v>
      </c>
      <c r="AI92" s="25">
        <f t="shared" si="40"/>
        <v>2.9736266406837643E-3</v>
      </c>
      <c r="AJ92" s="25">
        <f t="shared" si="41"/>
        <v>2.6982318372690932E-3</v>
      </c>
      <c r="AK92" s="25">
        <f t="shared" si="42"/>
        <v>5.2104712047242648E-3</v>
      </c>
      <c r="AL92" s="25">
        <f t="shared" si="43"/>
        <v>6.0211269041035558E-3</v>
      </c>
      <c r="AM92" s="25">
        <f t="shared" si="44"/>
        <v>3.650949809250389E-3</v>
      </c>
      <c r="AN92" s="25">
        <f t="shared" si="45"/>
        <v>-3.9722472331894317E-5</v>
      </c>
      <c r="AO92" s="40">
        <f t="shared" si="56"/>
        <v>0</v>
      </c>
      <c r="AP92" s="40">
        <f t="shared" si="57"/>
        <v>-0.13608815426998921</v>
      </c>
      <c r="AQ92" s="25">
        <f t="shared" si="46"/>
        <v>-1.3904108024214226E-4</v>
      </c>
      <c r="AR92" s="25">
        <f t="shared" si="47"/>
        <v>1.7033384582865805E-3</v>
      </c>
      <c r="AS92" s="25">
        <f>LN(N92/C92)</f>
        <v>6.8740871906787272E-3</v>
      </c>
      <c r="AT92" s="28">
        <f>+(G92-I92)/(H92-I92)</f>
        <v>0.86501377410469049</v>
      </c>
      <c r="AU92" s="28">
        <f>+(N92-P92)/(O92-P92)</f>
        <v>0.94560290117861301</v>
      </c>
      <c r="AV92" s="40">
        <f>+(N92-V92)/(U92-V92)</f>
        <v>0.97187060478200138</v>
      </c>
      <c r="AW92" s="25">
        <f>LN(N92/C92)</f>
        <v>6.8740871906787272E-3</v>
      </c>
      <c r="AX92" s="28">
        <f>(N92-L92)/(U92-V92)</f>
        <v>0.24144397562119591</v>
      </c>
      <c r="AY92" s="25">
        <f>LN(G92/I92)</f>
        <v>5.2104712047242648E-3</v>
      </c>
      <c r="AZ92" s="25">
        <f>LN(N92/P92)</f>
        <v>3.4526911802200914E-3</v>
      </c>
      <c r="BA92" s="25">
        <f t="shared" si="58"/>
        <v>0.32992895204262179</v>
      </c>
      <c r="BB92" s="25">
        <f>AR91</f>
        <v>-1.0850464372671776E-3</v>
      </c>
      <c r="BC92" s="25">
        <f t="shared" si="59"/>
        <v>-2.0127257595249455E-3</v>
      </c>
      <c r="BD92" s="39">
        <f>IF(AR91&lt;0,1,0)</f>
        <v>1</v>
      </c>
      <c r="BF92" t="str">
        <f>IF(B92=2,IF(AV91&lt;0.226,IF(AND(ABS(AA92)&lt;0.03,AO92&lt;0.8),IF(AND(AT92&lt;0.5 &amp; Q91&lt;14),2,1),0),IF(AV91&lt;0.8,IF(AND(AT92&gt;0.2,AK92&gt;-0.03,AA92&gt;-0.01),1,0),0)),"")</f>
        <v/>
      </c>
      <c r="BG92" t="str">
        <f>IF(B92=3,IF(AV91&lt;0.85,IF(AND(K92&gt;942,AT92&gt;0.9),0.25,1)*IF(AR91&lt;-0.004,1,0.5),0),"")</f>
        <v/>
      </c>
      <c r="BH92" t="str">
        <f>IF(B92=4,IF(AV91&lt;0.6,IF(AQ92&gt;=0,IF(K92&lt;1018,2,1),0),IF(AV91&gt;0.85,IF(AQ92&lt;=0,-0.5,0),0)),"")</f>
        <v/>
      </c>
      <c r="BI92" t="str">
        <f>IF(B92=5,IF(AV91&lt;0.4,IF(AQ92&gt; -0.004,1,0),IF(AV91&lt;0.95,IF(AND(AO92&lt;0.85,AT92&lt;0.95,AQ92&gt;0,K92&lt;1115),0.5,0),0)),"")</f>
        <v/>
      </c>
      <c r="BJ92" s="25" t="str">
        <f>IF(MAX(BE92:BI92)=0,"",MAX(BE92:BI92)*AR92)</f>
        <v/>
      </c>
    </row>
    <row r="93" spans="1:62">
      <c r="A93" s="1">
        <v>42633</v>
      </c>
      <c r="B93" s="41">
        <f t="shared" si="48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63"/>
        <v>3068.5935000000004</v>
      </c>
      <c r="T93" t="str">
        <f t="shared" si="62"/>
        <v>熊</v>
      </c>
      <c r="U93">
        <f t="shared" si="60"/>
        <v>3027.82</v>
      </c>
      <c r="V93">
        <f t="shared" si="61"/>
        <v>3015.88</v>
      </c>
      <c r="W93" s="40">
        <f t="shared" si="49"/>
        <v>3.9512270741863947E-3</v>
      </c>
      <c r="X93">
        <f t="shared" si="35"/>
        <v>930</v>
      </c>
      <c r="Y93">
        <f t="shared" si="36"/>
        <v>1104</v>
      </c>
      <c r="Z93" s="25">
        <f t="shared" si="37"/>
        <v>3.9442779890128581E-3</v>
      </c>
      <c r="AA93" s="25">
        <f t="shared" si="50"/>
        <v>3.7005098535342214E-4</v>
      </c>
      <c r="AB93" s="25">
        <f t="shared" si="51"/>
        <v>-2.0034455373648388E-3</v>
      </c>
      <c r="AC93" s="25">
        <f t="shared" si="52"/>
        <v>1.9477815368215551E-3</v>
      </c>
      <c r="AD93" s="25">
        <f t="shared" si="53"/>
        <v>2.1469895160741457E-4</v>
      </c>
      <c r="AE93" s="25">
        <f t="shared" si="54"/>
        <v>-3.7365281225789676E-3</v>
      </c>
      <c r="AF93" s="25">
        <f t="shared" si="38"/>
        <v>-1.7887465857573735E-3</v>
      </c>
      <c r="AG93" s="25">
        <f t="shared" si="55"/>
        <v>-1.4186956004037996E-3</v>
      </c>
      <c r="AH93" s="25">
        <f t="shared" si="39"/>
        <v>-1.6518441225303146E-4</v>
      </c>
      <c r="AI93" s="25">
        <f t="shared" si="40"/>
        <v>-1.1634788002553235E-3</v>
      </c>
      <c r="AJ93" s="25">
        <f t="shared" si="41"/>
        <v>-1.997256091071035E-3</v>
      </c>
      <c r="AK93" s="25">
        <f t="shared" si="42"/>
        <v>-1.0212766845112489E-3</v>
      </c>
      <c r="AL93" s="25">
        <f t="shared" si="43"/>
        <v>3.9512270741863947E-3</v>
      </c>
      <c r="AM93" s="25">
        <f t="shared" si="44"/>
        <v>2.3833889153683048E-3</v>
      </c>
      <c r="AN93" s="25">
        <f t="shared" si="45"/>
        <v>-1.3227250782238621E-5</v>
      </c>
      <c r="AO93" s="40">
        <f t="shared" si="56"/>
        <v>0.94556113902846839</v>
      </c>
      <c r="AP93" s="40">
        <f t="shared" si="57"/>
        <v>0.85175879396985144</v>
      </c>
      <c r="AQ93" s="25">
        <f t="shared" si="46"/>
        <v>-3.1089077070196088E-4</v>
      </c>
      <c r="AR93" s="25">
        <f t="shared" si="47"/>
        <v>-7.5424265046388362E-4</v>
      </c>
      <c r="AS93" s="25">
        <f>LN(N93/C93)</f>
        <v>-1.7887465857573735E-3</v>
      </c>
      <c r="AT93" s="28">
        <f>+(G93-I93)/(H93-I93)</f>
        <v>0.6867671691792111</v>
      </c>
      <c r="AU93" s="28">
        <f>+(N93-P93)/(O93-P93)</f>
        <v>0.61805555555557001</v>
      </c>
      <c r="AV93" s="40">
        <f>+(N93-V93)/(U93-V93)</f>
        <v>0.49246231155779585</v>
      </c>
      <c r="AW93" s="25">
        <f>LN(N93/C93)</f>
        <v>-1.7887465857573735E-3</v>
      </c>
      <c r="AX93" s="28">
        <f>(N93-L93)/(U93-V93)</f>
        <v>-0.19095477386932452</v>
      </c>
      <c r="AY93" s="25">
        <f>LN(G93/I93)</f>
        <v>2.7152514380678477E-3</v>
      </c>
      <c r="AZ93" s="25">
        <f>LN(N93/P93)</f>
        <v>1.4737371169447286E-3</v>
      </c>
      <c r="BA93" s="25">
        <f t="shared" si="58"/>
        <v>0.97187060478200138</v>
      </c>
      <c r="BB93" s="25">
        <f>AR92</f>
        <v>1.7033384582865805E-3</v>
      </c>
      <c r="BC93" s="25">
        <f t="shared" si="59"/>
        <v>6.8740871906787272E-3</v>
      </c>
      <c r="BD93" s="39">
        <f>IF(AR92&lt;0,1,0)</f>
        <v>0</v>
      </c>
      <c r="BF93">
        <f>IF(B93=2,IF(AV92&lt;0.226,IF(AND(ABS(AA93)&lt;0.03,AO93&lt;0.8),IF(AND(AT93&lt;0.5 &amp; Q92&lt;14),2,1),0),IF(AV92&lt;0.8,IF(AND(AT93&gt;0.2,AK93&gt;-0.03,AA93&gt;-0.01),1,0),0)),"")</f>
        <v>0</v>
      </c>
      <c r="BG93" t="str">
        <f>IF(B93=3,IF(AV92&lt;0.85,IF(AND(K93&gt;942,AT93&gt;0.9),0.25,1)*IF(AR92&lt;-0.004,1,0.5),0),"")</f>
        <v/>
      </c>
      <c r="BH93" t="str">
        <f>IF(B93=4,IF(AV92&lt;0.6,IF(AQ93&gt;=0,IF(K93&lt;1018,2,1),0),IF(AV92&gt;0.85,IF(AQ93&lt;=0,-0.5,0),0)),"")</f>
        <v/>
      </c>
      <c r="BI93" t="str">
        <f>IF(B93=5,IF(AV92&lt;0.4,IF(AQ93&gt; -0.004,1,0),IF(AV92&lt;0.95,IF(AND(AO93&lt;0.85,AT93&lt;0.95,AQ93&gt;0,K93&lt;1115),0.5,0),0)),"")</f>
        <v/>
      </c>
      <c r="BJ93" s="25" t="str">
        <f>IF(MAX(BE93:BI93)=0,"",MAX(BE93:BI93)*AR93)</f>
        <v/>
      </c>
    </row>
    <row r="94" spans="1:62">
      <c r="A94" s="1">
        <v>42634</v>
      </c>
      <c r="B94" s="41">
        <f t="shared" si="48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63"/>
        <v>3064.2764999999999</v>
      </c>
      <c r="T94" t="str">
        <f t="shared" si="62"/>
        <v>熊</v>
      </c>
      <c r="U94">
        <f t="shared" si="60"/>
        <v>3032.45</v>
      </c>
      <c r="V94">
        <f t="shared" si="61"/>
        <v>3017.54</v>
      </c>
      <c r="W94" s="40">
        <f t="shared" si="49"/>
        <v>4.9289437456547201E-3</v>
      </c>
      <c r="X94">
        <f t="shared" si="35"/>
        <v>1402</v>
      </c>
      <c r="Y94">
        <f t="shared" si="36"/>
        <v>939</v>
      </c>
      <c r="Z94" s="25">
        <f t="shared" si="37"/>
        <v>4.93450446455161E-3</v>
      </c>
      <c r="AA94" s="25">
        <f t="shared" si="50"/>
        <v>-5.956970815920347E-5</v>
      </c>
      <c r="AB94" s="25">
        <f t="shared" si="51"/>
        <v>-2.1722202152850171E-3</v>
      </c>
      <c r="AC94" s="25">
        <f t="shared" si="52"/>
        <v>2.7567235303698093E-3</v>
      </c>
      <c r="AD94" s="25">
        <f t="shared" si="53"/>
        <v>3.5910002695640872E-3</v>
      </c>
      <c r="AE94" s="25">
        <f t="shared" si="54"/>
        <v>-1.3379434760906733E-3</v>
      </c>
      <c r="AF94" s="25">
        <f t="shared" si="38"/>
        <v>1.4187800542789493E-3</v>
      </c>
      <c r="AG94" s="25">
        <f t="shared" si="55"/>
        <v>1.3592103461197813E-3</v>
      </c>
      <c r="AH94" s="25">
        <f t="shared" si="39"/>
        <v>-3.3100745731011715E-4</v>
      </c>
      <c r="AI94" s="25">
        <f t="shared" si="40"/>
        <v>-8.0785076371686388E-4</v>
      </c>
      <c r="AJ94" s="25">
        <f t="shared" si="41"/>
        <v>-9.9003844071513122E-4</v>
      </c>
      <c r="AK94" s="25">
        <f t="shared" si="42"/>
        <v>8.6043995009746758E-5</v>
      </c>
      <c r="AL94" s="25">
        <f t="shared" si="43"/>
        <v>3.2919634760115082E-3</v>
      </c>
      <c r="AM94" s="25">
        <f t="shared" si="44"/>
        <v>3.5049562745544456E-3</v>
      </c>
      <c r="AN94" s="25">
        <f t="shared" si="45"/>
        <v>0</v>
      </c>
      <c r="AO94" s="40">
        <f t="shared" si="56"/>
        <v>0.40603015075377263</v>
      </c>
      <c r="AP94" s="40">
        <f t="shared" si="57"/>
        <v>0.42412060301510873</v>
      </c>
      <c r="AQ94" s="25">
        <f t="shared" si="46"/>
        <v>3.4410196345296604E-4</v>
      </c>
      <c r="AR94" s="25">
        <f t="shared" si="47"/>
        <v>1.3327360592693906E-3</v>
      </c>
      <c r="AS94" s="25">
        <f>LN(N94/C94)</f>
        <v>1.4187800542789493E-3</v>
      </c>
      <c r="AT94" s="28">
        <f>+(G94-I94)/(H94-I94)</f>
        <v>0.43216080402012669</v>
      </c>
      <c r="AU94" s="28">
        <f>+(N94-P94)/(O94-P94)</f>
        <v>0.37983034872760318</v>
      </c>
      <c r="AV94" s="40">
        <f>+(N94-V94)/(U94-V94)</f>
        <v>0.5586854460093903</v>
      </c>
      <c r="AW94" s="25">
        <f>LN(N94/C94)</f>
        <v>1.4187800542789493E-3</v>
      </c>
      <c r="AX94" s="28">
        <f>(N94-L94)/(U94-V94)</f>
        <v>0.27028839704894597</v>
      </c>
      <c r="AY94" s="25">
        <f>LN(G94/I94)</f>
        <v>1.4239874711004768E-3</v>
      </c>
      <c r="AZ94" s="25">
        <f>LN(N94/P94)</f>
        <v>1.3327360592693906E-3</v>
      </c>
      <c r="BA94" s="25">
        <f t="shared" si="58"/>
        <v>0.49246231155779585</v>
      </c>
      <c r="BB94" s="25">
        <f>AR93</f>
        <v>-7.5424265046388362E-4</v>
      </c>
      <c r="BC94" s="25">
        <f t="shared" si="59"/>
        <v>-1.7887465857573735E-3</v>
      </c>
      <c r="BD94" s="39">
        <f>IF(AR93&lt;0,1,0)</f>
        <v>1</v>
      </c>
      <c r="BF94" t="str">
        <f>IF(B94=2,IF(AV93&lt;0.226,IF(AND(ABS(AA94)&lt;0.03,AO94&lt;0.8),IF(AND(AT94&lt;0.5 &amp; Q93&lt;14),2,1),0),IF(AV93&lt;0.8,IF(AND(AT94&gt;0.2,AK94&gt;-0.03,AA94&gt;-0.01),1,0),0)),"")</f>
        <v/>
      </c>
      <c r="BG94">
        <f>IF(B94=3,IF(AV93&lt;0.85,IF(AND(K94&gt;942,AT94&gt;0.9),0.25,1)*IF(AR93&lt;-0.004,1,0.5),0),"")</f>
        <v>0.5</v>
      </c>
      <c r="BH94" t="str">
        <f>IF(B94=4,IF(AV93&lt;0.6,IF(AQ94&gt;=0,IF(K94&lt;1018,2,1),0),IF(AV93&gt;0.85,IF(AQ94&lt;=0,-0.5,0),0)),"")</f>
        <v/>
      </c>
      <c r="BI94" t="str">
        <f>IF(B94=5,IF(AV93&lt;0.4,IF(AQ94&gt; -0.004,1,0),IF(AV93&lt;0.95,IF(AND(AO94&lt;0.85,AT94&lt;0.95,AQ94&gt;0,K94&lt;1115),0.5,0),0)),"")</f>
        <v/>
      </c>
      <c r="BJ94" s="25">
        <f>IF(MAX(BE94:BI94)=0,"",MAX(BE94:BI94)*AR94)</f>
        <v>6.6636802963469528E-4</v>
      </c>
    </row>
    <row r="95" spans="1:62">
      <c r="A95" s="1">
        <v>42635</v>
      </c>
      <c r="B95" s="41">
        <f t="shared" si="48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63"/>
        <v>3061.3300000000004</v>
      </c>
      <c r="T95" t="str">
        <f t="shared" si="62"/>
        <v>熊</v>
      </c>
      <c r="U95">
        <f t="shared" si="60"/>
        <v>3054.44</v>
      </c>
      <c r="V95">
        <f t="shared" si="61"/>
        <v>3035.07</v>
      </c>
      <c r="W95" s="40">
        <f t="shared" si="49"/>
        <v>6.3617812694060178E-3</v>
      </c>
      <c r="X95">
        <f t="shared" si="35"/>
        <v>1056</v>
      </c>
      <c r="Y95">
        <f t="shared" si="36"/>
        <v>941</v>
      </c>
      <c r="Z95" s="25">
        <f t="shared" si="37"/>
        <v>6.3750238610856599E-3</v>
      </c>
      <c r="AA95" s="25">
        <f t="shared" si="50"/>
        <v>4.1389900273288314E-3</v>
      </c>
      <c r="AB95" s="25">
        <f t="shared" si="51"/>
        <v>-3.9791744799634694E-3</v>
      </c>
      <c r="AC95" s="25">
        <f t="shared" si="52"/>
        <v>2.3826067894425012E-3</v>
      </c>
      <c r="AD95" s="25">
        <f t="shared" si="53"/>
        <v>5.2586262992876838E-3</v>
      </c>
      <c r="AE95" s="25">
        <f t="shared" si="54"/>
        <v>-1.1031549701183585E-3</v>
      </c>
      <c r="AF95" s="25">
        <f t="shared" si="38"/>
        <v>1.279451819324307E-3</v>
      </c>
      <c r="AG95" s="25">
        <f t="shared" si="55"/>
        <v>5.4184418466530666E-3</v>
      </c>
      <c r="AH95" s="25">
        <f t="shared" si="39"/>
        <v>9.7371631759940425E-4</v>
      </c>
      <c r="AI95" s="25">
        <f t="shared" si="40"/>
        <v>-1.0203191633020284E-4</v>
      </c>
      <c r="AJ95" s="25">
        <f t="shared" si="41"/>
        <v>-8.2642864080735698E-4</v>
      </c>
      <c r="AK95" s="25">
        <f t="shared" si="42"/>
        <v>3.3481055683957498E-3</v>
      </c>
      <c r="AL95" s="25">
        <f t="shared" si="43"/>
        <v>6.3617812694060178E-3</v>
      </c>
      <c r="AM95" s="25">
        <f t="shared" si="44"/>
        <v>3.6784429132172471E-3</v>
      </c>
      <c r="AN95" s="25">
        <f t="shared" si="45"/>
        <v>1.1479983022229193E-4</v>
      </c>
      <c r="AO95" s="40">
        <f t="shared" si="56"/>
        <v>0.17294785751161218</v>
      </c>
      <c r="AP95" s="40">
        <f t="shared" si="57"/>
        <v>-0.47496128033042462</v>
      </c>
      <c r="AQ95" s="25">
        <f t="shared" si="46"/>
        <v>-7.5438403759149289E-5</v>
      </c>
      <c r="AR95" s="25">
        <f t="shared" si="47"/>
        <v>-2.1834535792937928E-3</v>
      </c>
      <c r="AS95" s="25">
        <f>LN(N95/C95)</f>
        <v>1.279451819324307E-3</v>
      </c>
      <c r="AT95" s="28">
        <f>+(G95-I95)/(H95-I95)</f>
        <v>0.69901910170366754</v>
      </c>
      <c r="AU95" s="28">
        <f>+(N95-P95)/(O95-P95)</f>
        <v>0.28035714285713603</v>
      </c>
      <c r="AV95" s="40">
        <f>+(N95-V95)/(U95-V95)</f>
        <v>0.37377387712957266</v>
      </c>
      <c r="AW95" s="25">
        <f>LN(N95/C95)</f>
        <v>1.279451819324307E-3</v>
      </c>
      <c r="AX95" s="28">
        <f>(N95-L95)/(U95-V95)</f>
        <v>-0.34331440371709493</v>
      </c>
      <c r="AY95" s="25">
        <f>LN(G95/I95)</f>
        <v>4.4512605385141225E-3</v>
      </c>
      <c r="AZ95" s="25">
        <f>LN(N95/P95)</f>
        <v>1.0326434614695767E-3</v>
      </c>
      <c r="BA95" s="25">
        <f t="shared" si="58"/>
        <v>0.5586854460093903</v>
      </c>
      <c r="BB95" s="25">
        <f>AR94</f>
        <v>1.3327360592693906E-3</v>
      </c>
      <c r="BC95" s="25">
        <f t="shared" si="59"/>
        <v>1.4187800542789493E-3</v>
      </c>
      <c r="BD95" s="39">
        <f>IF(AR94&lt;0,1,0)</f>
        <v>0</v>
      </c>
      <c r="BF95" t="str">
        <f>IF(B95=2,IF(AV94&lt;0.226,IF(AND(ABS(AA95)&lt;0.03,AO95&lt;0.8),IF(AND(AT95&lt;0.5 &amp; Q94&lt;14),2,1),0),IF(AV94&lt;0.8,IF(AND(AT95&gt;0.2,AK95&gt;-0.03,AA95&gt;-0.01),1,0),0)),"")</f>
        <v/>
      </c>
      <c r="BG95" t="str">
        <f>IF(B95=3,IF(AV94&lt;0.85,IF(AND(K95&gt;942,AT95&gt;0.9),0.25,1)*IF(AR94&lt;-0.004,1,0.5),0),"")</f>
        <v/>
      </c>
      <c r="BH95">
        <f>IF(B95=4,IF(AV94&lt;0.6,IF(AQ95&gt;=0,IF(K95&lt;1018,2,1),0),IF(AV94&gt;0.85,IF(AQ95&lt;=0,-0.5,0),0)),"")</f>
        <v>0</v>
      </c>
      <c r="BI95" t="str">
        <f>IF(B95=5,IF(AV94&lt;0.4,IF(AQ95&gt; -0.004,1,0),IF(AV94&lt;0.95,IF(AND(AO95&lt;0.85,AT95&lt;0.95,AQ95&gt;0,K95&lt;1115),0.5,0),0)),"")</f>
        <v/>
      </c>
      <c r="BJ95" s="25" t="str">
        <f>IF(MAX(BE95:BI95)=0,"",MAX(BE95:BI95)*AR95)</f>
        <v/>
      </c>
    </row>
    <row r="96" spans="1:62">
      <c r="A96" s="1">
        <v>42636</v>
      </c>
      <c r="B96" s="41">
        <f t="shared" si="48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63"/>
        <v>3058.96</v>
      </c>
      <c r="T96" t="str">
        <f t="shared" si="62"/>
        <v>熊</v>
      </c>
      <c r="U96">
        <f t="shared" si="60"/>
        <v>3046.8</v>
      </c>
      <c r="V96">
        <f t="shared" si="61"/>
        <v>3032.8</v>
      </c>
      <c r="W96" s="40">
        <f t="shared" si="49"/>
        <v>4.6055742965080632E-3</v>
      </c>
      <c r="X96">
        <f t="shared" si="35"/>
        <v>1008</v>
      </c>
      <c r="Y96">
        <f t="shared" si="36"/>
        <v>1458</v>
      </c>
      <c r="Z96" s="25">
        <f t="shared" si="37"/>
        <v>4.5980333554476839E-3</v>
      </c>
      <c r="AA96" s="25">
        <f t="shared" si="50"/>
        <v>8.1155367690187137E-4</v>
      </c>
      <c r="AB96" s="25">
        <f t="shared" si="51"/>
        <v>-4.2429389223986565E-3</v>
      </c>
      <c r="AC96" s="25">
        <f t="shared" si="52"/>
        <v>3.6263537410926265E-4</v>
      </c>
      <c r="AD96" s="25">
        <f t="shared" si="53"/>
        <v>6.6321055425398777E-4</v>
      </c>
      <c r="AE96" s="25">
        <f t="shared" si="54"/>
        <v>-3.9423637422540342E-3</v>
      </c>
      <c r="AF96" s="25">
        <f t="shared" si="38"/>
        <v>-3.5797283681446995E-3</v>
      </c>
      <c r="AG96" s="25">
        <f t="shared" si="55"/>
        <v>-2.7681746912429821E-3</v>
      </c>
      <c r="AH96" s="25">
        <f t="shared" si="39"/>
        <v>3.9075647995447978E-4</v>
      </c>
      <c r="AI96" s="25">
        <f t="shared" si="40"/>
        <v>1.3137151865676366E-5</v>
      </c>
      <c r="AJ96" s="25">
        <f t="shared" si="41"/>
        <v>-7.2257420375909195E-5</v>
      </c>
      <c r="AK96" s="25">
        <f t="shared" si="42"/>
        <v>-1.6961413572629256E-3</v>
      </c>
      <c r="AL96" s="25">
        <f t="shared" si="43"/>
        <v>3.9034995214302752E-3</v>
      </c>
      <c r="AM96" s="25">
        <f t="shared" si="44"/>
        <v>2.5718679637764612E-3</v>
      </c>
      <c r="AN96" s="25">
        <f t="shared" si="45"/>
        <v>1.5461263808187796E-4</v>
      </c>
      <c r="AO96" s="40">
        <f t="shared" si="56"/>
        <v>0.82982308340354483</v>
      </c>
      <c r="AP96" s="40">
        <f t="shared" si="57"/>
        <v>0.62173546756528175</v>
      </c>
      <c r="AQ96" s="25">
        <f t="shared" si="46"/>
        <v>-2.59894497456696E-4</v>
      </c>
      <c r="AR96" s="25">
        <f t="shared" si="47"/>
        <v>-2.038199648963701E-3</v>
      </c>
      <c r="AS96" s="25">
        <f>LN(N96/C96)</f>
        <v>-3.5797283681446995E-3</v>
      </c>
      <c r="AT96" s="28">
        <f>+(G96-I96)/(H96-I96)</f>
        <v>0.39511373209771844</v>
      </c>
      <c r="AU96" s="28">
        <f>+(N96-P96)/(O96-P96)</f>
        <v>0.14084507042252456</v>
      </c>
      <c r="AV96" s="40">
        <f>+(N96-V96)/(U96-V96)</f>
        <v>7.8571428571422075E-2</v>
      </c>
      <c r="AW96" s="25">
        <f>LN(N96/C96)</f>
        <v>-3.5797283681446995E-3</v>
      </c>
      <c r="AX96" s="28">
        <f>(N96-L96)/(U96-V96)</f>
        <v>-0.44214285714286106</v>
      </c>
      <c r="AY96" s="25">
        <f>LN(G96/I96)</f>
        <v>1.5441476099134919E-3</v>
      </c>
      <c r="AZ96" s="25">
        <f>LN(N96/P96)</f>
        <v>3.6263537410926265E-4</v>
      </c>
      <c r="BA96" s="25">
        <f t="shared" si="58"/>
        <v>0.37377387712957266</v>
      </c>
      <c r="BB96" s="25">
        <f>AR95</f>
        <v>-2.1834535792937928E-3</v>
      </c>
      <c r="BC96" s="25">
        <f t="shared" si="59"/>
        <v>1.279451819324307E-3</v>
      </c>
      <c r="BD96" s="39">
        <f>IF(AR95&lt;0,1,0)</f>
        <v>1</v>
      </c>
      <c r="BF96" t="str">
        <f>IF(B96=2,IF(AV95&lt;0.226,IF(AND(ABS(AA96)&lt;0.03,AO96&lt;0.8),IF(AND(AT96&lt;0.5 &amp; Q95&lt;14),2,1),0),IF(AV95&lt;0.8,IF(AND(AT96&gt;0.2,AK96&gt;-0.03,AA96&gt;-0.01),1,0),0)),"")</f>
        <v/>
      </c>
      <c r="BG96" t="str">
        <f>IF(B96=3,IF(AV95&lt;0.85,IF(AND(K96&gt;942,AT96&gt;0.9),0.25,1)*IF(AR95&lt;-0.004,1,0.5),0),"")</f>
        <v/>
      </c>
      <c r="BH96" t="str">
        <f>IF(B96=4,IF(AV95&lt;0.6,IF(AQ96&gt;=0,IF(K96&lt;1018,2,1),0),IF(AV95&gt;0.85,IF(AQ96&lt;=0,-0.5,0),0)),"")</f>
        <v/>
      </c>
      <c r="BI96">
        <f>IF(B96=5,IF(AV95&lt;0.4,IF(AQ96&gt; -0.004,1,0),IF(AV95&lt;0.95,IF(AND(AO96&lt;0.85,AT96&lt;0.95,AQ96&gt;0,K96&lt;1115),0.5,0),0)),"")</f>
        <v>1</v>
      </c>
      <c r="BJ96" s="25">
        <f>IF(MAX(BE96:BI96)=0,"",MAX(BE96:BI96)*AR96)</f>
        <v>-2.038199648963701E-3</v>
      </c>
    </row>
    <row r="97" spans="1:62">
      <c r="A97" s="1">
        <v>42639</v>
      </c>
      <c r="B97" s="41">
        <f t="shared" si="48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63"/>
        <v>3056.3609999999999</v>
      </c>
      <c r="T97" t="str">
        <f t="shared" si="62"/>
        <v>熊</v>
      </c>
      <c r="U97">
        <f t="shared" si="60"/>
        <v>3028.24</v>
      </c>
      <c r="V97">
        <f t="shared" si="61"/>
        <v>2980.12</v>
      </c>
      <c r="W97" s="40">
        <f t="shared" si="49"/>
        <v>1.6018024509120005E-2</v>
      </c>
      <c r="X97">
        <f t="shared" si="35"/>
        <v>930</v>
      </c>
      <c r="Y97">
        <f t="shared" si="36"/>
        <v>1458</v>
      </c>
      <c r="Z97" s="25">
        <f t="shared" si="37"/>
        <v>1.5890418196708285E-2</v>
      </c>
      <c r="AA97" s="25">
        <f t="shared" si="50"/>
        <v>-1.8673279220410991E-3</v>
      </c>
      <c r="AB97" s="25">
        <f t="shared" si="51"/>
        <v>-1.5914007262295558E-2</v>
      </c>
      <c r="AC97" s="25">
        <f t="shared" si="52"/>
        <v>1.0401724682425287E-4</v>
      </c>
      <c r="AD97" s="25">
        <f t="shared" si="53"/>
        <v>0</v>
      </c>
      <c r="AE97" s="25">
        <f t="shared" si="54"/>
        <v>-1.6018024509119995E-2</v>
      </c>
      <c r="AF97" s="25">
        <f t="shared" si="38"/>
        <v>-1.5914007262295558E-2</v>
      </c>
      <c r="AG97" s="25">
        <f t="shared" si="55"/>
        <v>-1.7781335184336725E-2</v>
      </c>
      <c r="AH97" s="25">
        <f t="shared" si="39"/>
        <v>-1.2225788681780275E-3</v>
      </c>
      <c r="AI97" s="25">
        <f t="shared" si="40"/>
        <v>-2.1752434237061451E-3</v>
      </c>
      <c r="AJ97" s="25">
        <f t="shared" si="41"/>
        <v>-2.0925108665775954E-3</v>
      </c>
      <c r="AK97" s="25">
        <f t="shared" si="42"/>
        <v>-5.2644072989719258E-3</v>
      </c>
      <c r="AL97" s="25">
        <f t="shared" si="43"/>
        <v>6.9223003608948185E-3</v>
      </c>
      <c r="AM97" s="25">
        <f t="shared" si="44"/>
        <v>1.1248127000068791E-2</v>
      </c>
      <c r="AN97" s="25">
        <f t="shared" si="45"/>
        <v>-4.6476577473352069E-5</v>
      </c>
      <c r="AO97" s="40">
        <f t="shared" si="56"/>
        <v>1</v>
      </c>
      <c r="AP97" s="40">
        <f t="shared" si="57"/>
        <v>1.2709430349449662</v>
      </c>
      <c r="AQ97" s="25">
        <f t="shared" si="46"/>
        <v>-3.353593273772814E-4</v>
      </c>
      <c r="AR97" s="25">
        <f t="shared" si="47"/>
        <v>-1.0603123385850434E-2</v>
      </c>
      <c r="AS97" s="25">
        <f>LN(N97/C97)</f>
        <v>-1.5914007262295558E-2</v>
      </c>
      <c r="AT97" s="28">
        <f>+(G97-I97)/(H97-I97)</f>
        <v>0.23887027285783949</v>
      </c>
      <c r="AU97" s="28">
        <f>+(N97-P97)/(O97-P97)</f>
        <v>9.1960842479959989E-3</v>
      </c>
      <c r="AV97" s="40">
        <f>+(N97-V97)/(U97-V97)</f>
        <v>6.4422277639224054E-3</v>
      </c>
      <c r="AW97" s="25">
        <f>LN(N97/C97)</f>
        <v>-1.5914007262295558E-2</v>
      </c>
      <c r="AX97" s="28">
        <f>(N97-L97)/(U97-V97)</f>
        <v>-0.66022443890274429</v>
      </c>
      <c r="AY97" s="25">
        <f>LN(G97/I97)</f>
        <v>1.657893061922899E-3</v>
      </c>
      <c r="AZ97" s="25">
        <f>LN(N97/P97)</f>
        <v>1.0401724682425287E-4</v>
      </c>
      <c r="BA97" s="25">
        <f t="shared" si="58"/>
        <v>7.8571428571422075E-2</v>
      </c>
      <c r="BB97" s="25">
        <f>AR96</f>
        <v>-2.038199648963701E-3</v>
      </c>
      <c r="BC97" s="25">
        <f t="shared" si="59"/>
        <v>-3.5797283681446995E-3</v>
      </c>
      <c r="BD97" s="39">
        <f>IF(AR96&lt;0,1,0)</f>
        <v>1</v>
      </c>
      <c r="BF97" t="str">
        <f>IF(B97=2,IF(AV96&lt;0.226,IF(AND(ABS(AA97)&lt;0.03,AO97&lt;0.8),IF(AND(AT97&lt;0.5 &amp; Q96&lt;14),2,1),0),IF(AV96&lt;0.8,IF(AND(AT97&gt;0.2,AK97&gt;-0.03,AA97&gt;-0.01),1,0),0)),"")</f>
        <v/>
      </c>
      <c r="BG97" t="str">
        <f>IF(B97=3,IF(AV96&lt;0.85,IF(AND(K97&gt;942,AT97&gt;0.9),0.25,1)*IF(AR96&lt;-0.004,1,0.5),0),"")</f>
        <v/>
      </c>
      <c r="BH97" t="str">
        <f>IF(B97=4,IF(AV96&lt;0.6,IF(AQ97&gt;=0,IF(K97&lt;1018,2,1),0),IF(AV96&gt;0.85,IF(AQ97&lt;=0,-0.5,0),0)),"")</f>
        <v/>
      </c>
      <c r="BI97" t="str">
        <f>IF(B97=5,IF(AV96&lt;0.4,IF(AQ97&gt; -0.004,1,0),IF(AV96&lt;0.95,IF(AND(AO97&lt;0.85,AT97&lt;0.95,AQ97&gt;0,K97&lt;1115),0.5,0),0)),"")</f>
        <v/>
      </c>
      <c r="BJ97" s="25" t="str">
        <f>IF(MAX(BE97:BI97)=0,"",MAX(BE97:BI97)*AR97)</f>
        <v/>
      </c>
    </row>
    <row r="98" spans="1:62">
      <c r="A98" s="1">
        <v>42640</v>
      </c>
      <c r="B98" s="41">
        <f t="shared" si="48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63"/>
        <v>3051.9660000000003</v>
      </c>
      <c r="T98" t="str">
        <f t="shared" si="62"/>
        <v>熊</v>
      </c>
      <c r="U98">
        <f t="shared" si="60"/>
        <v>2998.23</v>
      </c>
      <c r="V98">
        <f t="shared" si="61"/>
        <v>2969.13</v>
      </c>
      <c r="W98" s="40">
        <f t="shared" si="49"/>
        <v>9.7531339401063892E-3</v>
      </c>
      <c r="X98">
        <f t="shared" si="35"/>
        <v>1500</v>
      </c>
      <c r="Y98">
        <f t="shared" si="36"/>
        <v>1409</v>
      </c>
      <c r="Z98" s="25">
        <f t="shared" si="37"/>
        <v>9.7828608312405772E-3</v>
      </c>
      <c r="AA98" s="25">
        <f t="shared" si="50"/>
        <v>-1.9613710355950815E-3</v>
      </c>
      <c r="AB98" s="25">
        <f t="shared" si="51"/>
        <v>-2.0012007204971961E-5</v>
      </c>
      <c r="AC98" s="25">
        <f t="shared" si="52"/>
        <v>9.7331219329015381E-3</v>
      </c>
      <c r="AD98" s="25">
        <f t="shared" si="53"/>
        <v>7.9159001754541564E-3</v>
      </c>
      <c r="AE98" s="25">
        <f t="shared" si="54"/>
        <v>-1.8372337646523737E-3</v>
      </c>
      <c r="AF98" s="25">
        <f t="shared" si="38"/>
        <v>7.8958881682490486E-3</v>
      </c>
      <c r="AG98" s="25">
        <f t="shared" si="55"/>
        <v>5.934517132654013E-3</v>
      </c>
      <c r="AH98" s="25">
        <f t="shared" si="39"/>
        <v>6.5533774923014004E-4</v>
      </c>
      <c r="AI98" s="25">
        <f t="shared" si="40"/>
        <v>2.3672703345340787E-3</v>
      </c>
      <c r="AJ98" s="25">
        <f t="shared" si="41"/>
        <v>2.8434049353779061E-3</v>
      </c>
      <c r="AK98" s="25">
        <f t="shared" si="42"/>
        <v>4.4702051492984433E-4</v>
      </c>
      <c r="AL98" s="25">
        <f t="shared" si="43"/>
        <v>4.7739833585962836E-3</v>
      </c>
      <c r="AM98" s="25">
        <f t="shared" si="44"/>
        <v>9.7531339401063892E-3</v>
      </c>
      <c r="AN98" s="25">
        <f t="shared" si="45"/>
        <v>-2.0836063941278462E-4</v>
      </c>
      <c r="AO98" s="40">
        <f t="shared" si="56"/>
        <v>6.7463106113846455E-2</v>
      </c>
      <c r="AP98" s="40">
        <f t="shared" si="57"/>
        <v>0.47786366830637517</v>
      </c>
      <c r="AQ98" s="25">
        <f t="shared" si="46"/>
        <v>7.4586501957660202E-4</v>
      </c>
      <c r="AR98" s="25">
        <f t="shared" si="47"/>
        <v>7.6572282927321721E-3</v>
      </c>
      <c r="AS98" s="25">
        <f>LN(N98/C98)</f>
        <v>7.8958881682490486E-3</v>
      </c>
      <c r="AT98" s="28">
        <f>+(G98-I98)/(H98-I98)</f>
        <v>0.16092761770906258</v>
      </c>
      <c r="AU98" s="28">
        <f>+(N98-P98)/(O98-P98)</f>
        <v>0.9979381443298988</v>
      </c>
      <c r="AV98" s="40">
        <f>+(N98-V98)/(U98-V98)</f>
        <v>0.9979381443298988</v>
      </c>
      <c r="AW98" s="25">
        <f>LN(N98/C98)</f>
        <v>7.8958881682490486E-3</v>
      </c>
      <c r="AX98" s="28">
        <f>(N98-L98)/(U98-V98)</f>
        <v>0.78591065292096085</v>
      </c>
      <c r="AY98" s="25">
        <f>LN(G98/I98)</f>
        <v>7.6980615780619958E-4</v>
      </c>
      <c r="AZ98" s="25">
        <f>LN(N98/P98)</f>
        <v>9.7331219329015381E-3</v>
      </c>
      <c r="BA98" s="25">
        <f t="shared" si="58"/>
        <v>6.4422277639224054E-3</v>
      </c>
      <c r="BB98" s="25">
        <f>AR97</f>
        <v>-1.0603123385850434E-2</v>
      </c>
      <c r="BC98" s="25">
        <f t="shared" si="59"/>
        <v>-1.5914007262295558E-2</v>
      </c>
      <c r="BD98" s="39">
        <f>IF(AR97&lt;0,1,0)</f>
        <v>1</v>
      </c>
      <c r="BF98">
        <f>IF(B98=2,IF(AV97&lt;0.226,IF(AND(ABS(AA98)&lt;0.03,AO98&lt;0.8),IF(AND(AT98&lt;0.5 &amp; Q97&lt;14),2,1),0),IF(AV97&lt;0.8,IF(AND(AT98&gt;0.2,AK98&gt;-0.03,AA98&gt;-0.01),1,0),0)),"")</f>
        <v>1</v>
      </c>
      <c r="BG98" t="str">
        <f>IF(B98=3,IF(AV97&lt;0.85,IF(AND(K98&gt;942,AT98&gt;0.9),0.25,1)*IF(AR97&lt;-0.004,1,0.5),0),"")</f>
        <v/>
      </c>
      <c r="BH98" t="str">
        <f>IF(B98=4,IF(AV97&lt;0.6,IF(AQ98&gt;=0,IF(K98&lt;1018,2,1),0),IF(AV97&gt;0.85,IF(AQ98&lt;=0,-0.5,0),0)),"")</f>
        <v/>
      </c>
      <c r="BI98" t="str">
        <f>IF(B98=5,IF(AV97&lt;0.4,IF(AQ98&gt; -0.004,1,0),IF(AV97&lt;0.95,IF(AND(AO98&lt;0.85,AT98&lt;0.95,AQ98&gt;0,K98&lt;1115),0.5,0),0)),"")</f>
        <v/>
      </c>
      <c r="BJ98" s="25">
        <f>IF(MAX(BE98:BI98)=0,"",MAX(BE98:BI98)*AR98)</f>
        <v>7.6572282927321721E-3</v>
      </c>
    </row>
    <row r="99" spans="1:62">
      <c r="A99" s="1">
        <v>42641</v>
      </c>
      <c r="B99" s="41">
        <f t="shared" si="48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63"/>
        <v>3048.3590000000004</v>
      </c>
      <c r="T99" t="str">
        <f t="shared" si="62"/>
        <v>熊</v>
      </c>
      <c r="U99">
        <f t="shared" si="60"/>
        <v>3000.7</v>
      </c>
      <c r="V99">
        <f t="shared" si="61"/>
        <v>2984.32</v>
      </c>
      <c r="W99" s="40">
        <f t="shared" si="49"/>
        <v>5.4736795856902051E-3</v>
      </c>
      <c r="X99">
        <f t="shared" si="35"/>
        <v>930</v>
      </c>
      <c r="Y99">
        <f t="shared" si="36"/>
        <v>1445</v>
      </c>
      <c r="Z99" s="25">
        <f t="shared" si="37"/>
        <v>5.4587262971972058E-3</v>
      </c>
      <c r="AA99" s="25">
        <f t="shared" si="50"/>
        <v>8.434922410398781E-4</v>
      </c>
      <c r="AB99" s="25">
        <f t="shared" si="51"/>
        <v>-4.2881826935691767E-3</v>
      </c>
      <c r="AC99" s="25">
        <f t="shared" si="52"/>
        <v>1.185496892121008E-3</v>
      </c>
      <c r="AD99" s="25">
        <f t="shared" si="53"/>
        <v>0</v>
      </c>
      <c r="AE99" s="25">
        <f t="shared" si="54"/>
        <v>-5.4736795856902484E-3</v>
      </c>
      <c r="AF99" s="25">
        <f t="shared" si="38"/>
        <v>-4.2881826935691767E-3</v>
      </c>
      <c r="AG99" s="25">
        <f t="shared" si="55"/>
        <v>-3.4446904525292834E-3</v>
      </c>
      <c r="AH99" s="25">
        <f t="shared" si="39"/>
        <v>-2.1518119379754326E-3</v>
      </c>
      <c r="AI99" s="25">
        <f t="shared" si="40"/>
        <v>-2.963696908742354E-3</v>
      </c>
      <c r="AJ99" s="25">
        <f t="shared" si="41"/>
        <v>-2.7531449108120134E-3</v>
      </c>
      <c r="AK99" s="25">
        <f t="shared" si="42"/>
        <v>-3.672546862857604E-3</v>
      </c>
      <c r="AL99" s="25">
        <f t="shared" si="43"/>
        <v>4.4120248117624408E-3</v>
      </c>
      <c r="AM99" s="25">
        <f t="shared" si="44"/>
        <v>3.5122143966160322E-3</v>
      </c>
      <c r="AN99" s="25">
        <f t="shared" si="45"/>
        <v>7.3583271211053144E-5</v>
      </c>
      <c r="AO99" s="40">
        <f t="shared" si="56"/>
        <v>1</v>
      </c>
      <c r="AP99" s="40">
        <f t="shared" si="57"/>
        <v>0.80847842543529613</v>
      </c>
      <c r="AQ99" s="25">
        <f t="shared" si="46"/>
        <v>-7.6620023656212468E-4</v>
      </c>
      <c r="AR99" s="25">
        <f t="shared" si="47"/>
        <v>-6.8921910192267974E-4</v>
      </c>
      <c r="AS99" s="25">
        <f>LN(N99/C99)</f>
        <v>-4.2881826935691767E-3</v>
      </c>
      <c r="AT99" s="28">
        <f>+(G99-I99)/(H99-I99)</f>
        <v>0.16729750189250797</v>
      </c>
      <c r="AU99" s="28">
        <f>+(N99-P99)/(O99-P99)</f>
        <v>0.33714285714285369</v>
      </c>
      <c r="AV99" s="40">
        <f>+(N99-V99)/(U99-V99)</f>
        <v>0.21611721611721846</v>
      </c>
      <c r="AW99" s="25">
        <f>LN(N99/C99)</f>
        <v>-4.2881826935691767E-3</v>
      </c>
      <c r="AX99" s="28">
        <f>(N99-L99)/(U99-V99)</f>
        <v>-0.12576312576312509</v>
      </c>
      <c r="AY99" s="25">
        <f>LN(G99/I99)</f>
        <v>7.3947794890497054E-4</v>
      </c>
      <c r="AZ99" s="25">
        <f>LN(N99/P99)</f>
        <v>1.185496892121008E-3</v>
      </c>
      <c r="BA99" s="25">
        <f t="shared" si="58"/>
        <v>0.9979381443298988</v>
      </c>
      <c r="BB99" s="25">
        <f>AR98</f>
        <v>7.6572282927321721E-3</v>
      </c>
      <c r="BC99" s="25">
        <f t="shared" si="59"/>
        <v>7.8958881682490486E-3</v>
      </c>
      <c r="BD99" s="39">
        <f>IF(AR98&lt;0,1,0)</f>
        <v>0</v>
      </c>
      <c r="BF99" t="str">
        <f>IF(B99=2,IF(AV98&lt;0.226,IF(AND(ABS(AA99)&lt;0.03,AO99&lt;0.8),IF(AND(AT99&lt;0.5 &amp; Q98&lt;14),2,1),0),IF(AV98&lt;0.8,IF(AND(AT99&gt;0.2,AK99&gt;-0.03,AA99&gt;-0.01),1,0),0)),"")</f>
        <v/>
      </c>
      <c r="BG99">
        <f>IF(B99=3,IF(AV98&lt;0.85,IF(AND(K99&gt;942,AT99&gt;0.9),0.25,1)*IF(AR98&lt;-0.004,1,0.5),0),"")</f>
        <v>0</v>
      </c>
      <c r="BH99" t="str">
        <f>IF(B99=4,IF(AV98&lt;0.6,IF(AQ99&gt;=0,IF(K99&lt;1018,2,1),0),IF(AV98&gt;0.85,IF(AQ99&lt;=0,-0.5,0),0)),"")</f>
        <v/>
      </c>
      <c r="BI99" t="str">
        <f>IF(B99=5,IF(AV98&lt;0.4,IF(AQ99&gt; -0.004,1,0),IF(AV98&lt;0.95,IF(AND(AO99&lt;0.85,AT99&lt;0.95,AQ99&gt;0,K99&lt;1115),0.5,0),0)),"")</f>
        <v/>
      </c>
      <c r="BJ99" s="25" t="str">
        <f>IF(MAX(BE99:BI99)=0,"",MAX(BE99:BI99)*AR99)</f>
        <v/>
      </c>
    </row>
    <row r="100" spans="1:62">
      <c r="A100" s="1">
        <v>42642</v>
      </c>
      <c r="B100" s="41">
        <f t="shared" si="48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63"/>
        <v>3044.2505000000006</v>
      </c>
      <c r="T100" t="str">
        <f t="shared" si="62"/>
        <v>熊</v>
      </c>
      <c r="U100">
        <f t="shared" si="60"/>
        <v>3009.2</v>
      </c>
      <c r="V100">
        <f t="shared" si="61"/>
        <v>2991.91</v>
      </c>
      <c r="W100" s="40">
        <f t="shared" si="49"/>
        <v>5.7622832580210264E-3</v>
      </c>
      <c r="X100">
        <f t="shared" si="35"/>
        <v>1104</v>
      </c>
      <c r="Y100">
        <f t="shared" si="36"/>
        <v>931</v>
      </c>
      <c r="Z100" s="25">
        <f t="shared" si="37"/>
        <v>5.7784149964741184E-3</v>
      </c>
      <c r="AA100" s="25">
        <f t="shared" si="50"/>
        <v>1.441464590071875E-3</v>
      </c>
      <c r="AB100" s="25">
        <f t="shared" si="51"/>
        <v>-3.5687691014140307E-3</v>
      </c>
      <c r="AC100" s="25">
        <f t="shared" si="52"/>
        <v>2.1935141566070079E-3</v>
      </c>
      <c r="AD100" s="25">
        <f t="shared" si="53"/>
        <v>5.6753860239722245E-3</v>
      </c>
      <c r="AE100" s="25">
        <f t="shared" si="54"/>
        <v>-8.6897234048978364E-5</v>
      </c>
      <c r="AF100" s="25">
        <f t="shared" si="38"/>
        <v>2.1066169225581453E-3</v>
      </c>
      <c r="AG100" s="25">
        <f t="shared" si="55"/>
        <v>3.5480815126298355E-3</v>
      </c>
      <c r="AH100" s="25">
        <f t="shared" si="39"/>
        <v>1.1723741917482127E-3</v>
      </c>
      <c r="AI100" s="25">
        <f t="shared" si="40"/>
        <v>1.5428391294768217E-3</v>
      </c>
      <c r="AJ100" s="25">
        <f t="shared" si="41"/>
        <v>1.3292544773919031E-3</v>
      </c>
      <c r="AK100" s="25">
        <f t="shared" si="42"/>
        <v>4.1588837978019108E-3</v>
      </c>
      <c r="AL100" s="25">
        <f t="shared" si="43"/>
        <v>5.7622832580210264E-3</v>
      </c>
      <c r="AM100" s="25">
        <f t="shared" si="44"/>
        <v>3.1155320184836559E-3</v>
      </c>
      <c r="AN100" s="25">
        <f t="shared" si="45"/>
        <v>1.830334640200608E-4</v>
      </c>
      <c r="AO100" s="40">
        <f t="shared" si="56"/>
        <v>1.5037593984975062E-2</v>
      </c>
      <c r="AP100" s="40">
        <f t="shared" si="57"/>
        <v>-0.23423944476574526</v>
      </c>
      <c r="AQ100" s="25">
        <f t="shared" si="46"/>
        <v>-4.659692744297767E-4</v>
      </c>
      <c r="AR100" s="25">
        <f t="shared" si="47"/>
        <v>-2.235300339263785E-3</v>
      </c>
      <c r="AS100" s="25">
        <f>LN(N100/C100)</f>
        <v>2.1066169225581453E-3</v>
      </c>
      <c r="AT100" s="28">
        <f>+(G100-I100)/(H100-I100)</f>
        <v>0.73626373626373887</v>
      </c>
      <c r="AU100" s="28">
        <f>+(N100-P100)/(O100-P100)</f>
        <v>0.22032085561496956</v>
      </c>
      <c r="AV100" s="40">
        <f>+(N100-V100)/(U100-V100)</f>
        <v>0.37998843262002185</v>
      </c>
      <c r="AW100" s="25">
        <f>LN(N100/C100)</f>
        <v>2.1066169225581453E-3</v>
      </c>
      <c r="AX100" s="28">
        <f>(N100-L100)/(U100-V100)</f>
        <v>-0.38808559861191733</v>
      </c>
      <c r="AY100" s="25">
        <f>LN(G100/I100)</f>
        <v>4.2457810318507466E-3</v>
      </c>
      <c r="AZ100" s="25">
        <f>LN(N100/P100)</f>
        <v>6.8725085692186814E-4</v>
      </c>
      <c r="BA100" s="25">
        <f t="shared" si="58"/>
        <v>0.21611721611721846</v>
      </c>
      <c r="BB100" s="25">
        <f>AR99</f>
        <v>-6.8921910192267974E-4</v>
      </c>
      <c r="BC100" s="25">
        <f t="shared" si="59"/>
        <v>-4.2881826935691767E-3</v>
      </c>
      <c r="BD100" s="39">
        <f>IF(AR99&lt;0,1,0)</f>
        <v>1</v>
      </c>
      <c r="BF100" t="str">
        <f>IF(B100=2,IF(AV99&lt;0.226,IF(AND(ABS(AA100)&lt;0.03,AO100&lt;0.8),IF(AND(AT100&lt;0.5 &amp; Q99&lt;14),2,1),0),IF(AV99&lt;0.8,IF(AND(AT100&gt;0.2,AK100&gt;-0.03,AA100&gt;-0.01),1,0),0)),"")</f>
        <v/>
      </c>
      <c r="BG100" t="str">
        <f>IF(B100=3,IF(AV99&lt;0.85,IF(AND(K100&gt;942,AT100&gt;0.9),0.25,1)*IF(AR99&lt;-0.004,1,0.5),0),"")</f>
        <v/>
      </c>
      <c r="BH100">
        <f>IF(B100=4,IF(AV99&lt;0.6,IF(AQ100&gt;=0,IF(K100&lt;1018,2,1),0),IF(AV99&gt;0.85,IF(AQ100&lt;=0,-0.5,0),0)),"")</f>
        <v>0</v>
      </c>
      <c r="BI100" t="str">
        <f>IF(B100=5,IF(AV99&lt;0.4,IF(AQ100&gt; -0.004,1,0),IF(AV99&lt;0.95,IF(AND(AO100&lt;0.85,AT100&lt;0.95,AQ100&gt;0,K100&lt;1115),0.5,0),0)),"")</f>
        <v/>
      </c>
      <c r="BJ100" s="25" t="str">
        <f>IF(MAX(BE100:BI100)=0,"",MAX(BE100:BI100)*AR100)</f>
        <v/>
      </c>
    </row>
    <row r="101" spans="1:62">
      <c r="A101" s="1">
        <v>42643</v>
      </c>
      <c r="B101" s="41">
        <f t="shared" si="48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63"/>
        <v>3040.4405000000002</v>
      </c>
      <c r="T101" t="str">
        <f t="shared" si="62"/>
        <v>熊</v>
      </c>
      <c r="U101">
        <f t="shared" si="60"/>
        <v>3009.2</v>
      </c>
      <c r="V101">
        <f t="shared" si="61"/>
        <v>2993.06</v>
      </c>
      <c r="W101" s="40">
        <f t="shared" si="49"/>
        <v>5.3779872584912959E-3</v>
      </c>
      <c r="X101">
        <f t="shared" si="35"/>
        <v>1412</v>
      </c>
      <c r="Y101">
        <f t="shared" si="36"/>
        <v>931</v>
      </c>
      <c r="Z101" s="25">
        <f t="shared" si="37"/>
        <v>5.3903314686482001E-3</v>
      </c>
      <c r="AA101" s="25">
        <f t="shared" si="50"/>
        <v>-1.4117107570362261E-3</v>
      </c>
      <c r="AB101" s="25">
        <f t="shared" si="51"/>
        <v>-1.4965333111140676E-3</v>
      </c>
      <c r="AC101" s="25">
        <f t="shared" si="52"/>
        <v>3.8814539473771142E-3</v>
      </c>
      <c r="AD101" s="25">
        <f t="shared" si="53"/>
        <v>4.9804798584503511E-3</v>
      </c>
      <c r="AE101" s="25">
        <f t="shared" si="54"/>
        <v>-3.9750740004098706E-4</v>
      </c>
      <c r="AF101" s="25">
        <f t="shared" si="38"/>
        <v>3.4839465473361902E-3</v>
      </c>
      <c r="AG101" s="25">
        <f t="shared" si="55"/>
        <v>2.0722357903000333E-3</v>
      </c>
      <c r="AH101" s="25">
        <f t="shared" si="39"/>
        <v>-3.9750740004098706E-4</v>
      </c>
      <c r="AI101" s="25">
        <f t="shared" si="40"/>
        <v>1.1015055020732795E-3</v>
      </c>
      <c r="AJ101" s="25">
        <f t="shared" si="41"/>
        <v>1.4917481078425099E-3</v>
      </c>
      <c r="AK101" s="25">
        <f t="shared" si="42"/>
        <v>2.8547340908092376E-3</v>
      </c>
      <c r="AL101" s="25">
        <f t="shared" si="43"/>
        <v>4.3306491468780104E-3</v>
      </c>
      <c r="AM101" s="25">
        <f t="shared" si="44"/>
        <v>2.4321724025101973E-3</v>
      </c>
      <c r="AN101" s="25">
        <f t="shared" si="45"/>
        <v>0</v>
      </c>
      <c r="AO101" s="40">
        <f t="shared" si="56"/>
        <v>9.1608929946114928E-2</v>
      </c>
      <c r="AP101" s="40">
        <f t="shared" si="57"/>
        <v>0.41724403387220738</v>
      </c>
      <c r="AQ101" s="25">
        <f t="shared" si="46"/>
        <v>2.0978147839674168E-4</v>
      </c>
      <c r="AR101" s="25">
        <f t="shared" si="47"/>
        <v>6.2921245652710299E-4</v>
      </c>
      <c r="AS101" s="25">
        <f>LN(N101/C101)</f>
        <v>3.4839465473361902E-3</v>
      </c>
      <c r="AT101" s="28">
        <f>+(G101-I101)/(H101-I101)</f>
        <v>0.75057736720552903</v>
      </c>
      <c r="AU101" s="28">
        <f>+(N101-P101)/(O101-P101)</f>
        <v>0.38440492476059734</v>
      </c>
      <c r="AV101" s="40">
        <f>+(N101-V101)/(U101-V101)</f>
        <v>0.72118959107806468</v>
      </c>
      <c r="AW101" s="25">
        <f>LN(N101/C101)</f>
        <v>3.4839465473361902E-3</v>
      </c>
      <c r="AX101" s="28">
        <f>(N101-L101)/(U101-V101)</f>
        <v>0.11710037174720493</v>
      </c>
      <c r="AY101" s="25">
        <f>LN(G101/I101)</f>
        <v>3.2522414908501577E-3</v>
      </c>
      <c r="AZ101" s="25">
        <f>LN(N101/P101)</f>
        <v>9.356390913960866E-4</v>
      </c>
      <c r="BA101" s="25">
        <f t="shared" si="58"/>
        <v>0.37998843262002185</v>
      </c>
      <c r="BB101" s="25">
        <f>AR100</f>
        <v>-2.235300339263785E-3</v>
      </c>
      <c r="BC101" s="25">
        <f t="shared" si="59"/>
        <v>2.1066169225581453E-3</v>
      </c>
      <c r="BD101" s="39">
        <f>IF(AR100&lt;0,1,0)</f>
        <v>1</v>
      </c>
      <c r="BF101" t="str">
        <f>IF(B101=2,IF(AV100&lt;0.226,IF(AND(ABS(AA101)&lt;0.03,AO101&lt;0.8),IF(AND(AT101&lt;0.5 &amp; Q100&lt;14),2,1),0),IF(AV100&lt;0.8,IF(AND(AT101&gt;0.2,AK101&gt;-0.03,AA101&gt;-0.01),1,0),0)),"")</f>
        <v/>
      </c>
      <c r="BG101" t="str">
        <f>IF(B101=3,IF(AV100&lt;0.85,IF(AND(K101&gt;942,AT101&gt;0.9),0.25,1)*IF(AR100&lt;-0.004,1,0.5),0),"")</f>
        <v/>
      </c>
      <c r="BH101" t="str">
        <f>IF(B101=4,IF(AV100&lt;0.6,IF(AQ101&gt;=0,IF(K101&lt;1018,2,1),0),IF(AV100&gt;0.85,IF(AQ101&lt;=0,-0.5,0),0)),"")</f>
        <v/>
      </c>
      <c r="BI101">
        <f>IF(B101=5,IF(AV100&lt;0.4,IF(AQ101&gt; -0.004,1,0),IF(AV100&lt;0.95,IF(AND(AO101&lt;0.85,AT101&lt;0.95,AQ101&gt;0,K101&lt;1115),0.5,0),0)),"")</f>
        <v>1</v>
      </c>
      <c r="BJ101" s="25">
        <f>IF(MAX(BE101:BI101)=0,"",MAX(BE101:BI101)*AR101)</f>
        <v>6.2921245652710299E-4</v>
      </c>
    </row>
    <row r="102" spans="1:62">
      <c r="A102" s="1">
        <v>42653</v>
      </c>
      <c r="B102" s="41">
        <f t="shared" si="48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63"/>
        <v>3036.4010000000003</v>
      </c>
      <c r="T102" t="str">
        <f t="shared" si="62"/>
        <v>熊</v>
      </c>
      <c r="U102">
        <f t="shared" si="60"/>
        <v>3048.24</v>
      </c>
      <c r="V102">
        <f t="shared" si="61"/>
        <v>3014.62</v>
      </c>
      <c r="W102" s="40">
        <f t="shared" si="49"/>
        <v>1.1090589130398508E-2</v>
      </c>
      <c r="X102">
        <f t="shared" si="35"/>
        <v>1500</v>
      </c>
      <c r="Y102">
        <f t="shared" si="36"/>
        <v>947</v>
      </c>
      <c r="Z102" s="25">
        <f t="shared" si="37"/>
        <v>1.1130754918125018E-2</v>
      </c>
      <c r="AA102" s="25">
        <f t="shared" si="50"/>
        <v>5.2314082755670318E-3</v>
      </c>
      <c r="AB102" s="25">
        <f t="shared" si="51"/>
        <v>-3.280635393754046E-5</v>
      </c>
      <c r="AC102" s="25">
        <f t="shared" si="52"/>
        <v>1.1057782776460809E-2</v>
      </c>
      <c r="AD102" s="25">
        <f t="shared" si="53"/>
        <v>9.1552372136541084E-3</v>
      </c>
      <c r="AE102" s="25">
        <f t="shared" si="54"/>
        <v>-1.9353519167441787E-3</v>
      </c>
      <c r="AF102" s="25">
        <f t="shared" si="38"/>
        <v>9.1224308597167483E-3</v>
      </c>
      <c r="AG102" s="25">
        <f t="shared" si="55"/>
        <v>1.4353839135283647E-2</v>
      </c>
      <c r="AH102" s="25">
        <f t="shared" si="39"/>
        <v>2.6550078003619616E-3</v>
      </c>
      <c r="AI102" s="25">
        <f t="shared" si="40"/>
        <v>1.5449280976262065E-3</v>
      </c>
      <c r="AJ102" s="25">
        <f t="shared" si="41"/>
        <v>3.9721157996774203E-4</v>
      </c>
      <c r="AK102" s="25">
        <f t="shared" si="42"/>
        <v>7.1652260157819385E-3</v>
      </c>
      <c r="AL102" s="25">
        <f t="shared" si="43"/>
        <v>9.1433095337021177E-3</v>
      </c>
      <c r="AM102" s="25">
        <f t="shared" si="44"/>
        <v>3.272809056853451E-3</v>
      </c>
      <c r="AN102" s="25">
        <f t="shared" si="45"/>
        <v>0</v>
      </c>
      <c r="AO102" s="40">
        <f t="shared" si="56"/>
        <v>0.21090646442759603</v>
      </c>
      <c r="AP102" s="40">
        <f t="shared" si="57"/>
        <v>-0.35825207656193764</v>
      </c>
      <c r="AQ102" s="25">
        <f t="shared" si="46"/>
        <v>-5.4581026228832168E-4</v>
      </c>
      <c r="AR102" s="25">
        <f t="shared" si="47"/>
        <v>1.9572048439348952E-3</v>
      </c>
      <c r="AS102" s="25">
        <f>LN(N102/C102)</f>
        <v>9.1224308597167483E-3</v>
      </c>
      <c r="AT102" s="28">
        <f>+(G102-I102)/(H102-I102)</f>
        <v>0.99530516431924487</v>
      </c>
      <c r="AU102" s="28">
        <f>+(N102-P102)/(O102-P102)</f>
        <v>0.98995983935743848</v>
      </c>
      <c r="AV102" s="40">
        <f>+(N102-V102)/(U102-V102)</f>
        <v>0.99702558001190034</v>
      </c>
      <c r="AW102" s="25">
        <f>LN(N102/C102)</f>
        <v>9.1224308597167483E-3</v>
      </c>
      <c r="AX102" s="28">
        <f>(N102-L102)/(U102-V102)</f>
        <v>0.17727543129089993</v>
      </c>
      <c r="AY102" s="25">
        <f>LN(G102/I102)</f>
        <v>9.1005779325260966E-3</v>
      </c>
      <c r="AZ102" s="25">
        <f>LN(N102/P102)</f>
        <v>3.2400027029158584E-3</v>
      </c>
      <c r="BA102" s="25">
        <f t="shared" si="58"/>
        <v>0.72118959107806468</v>
      </c>
      <c r="BB102" s="25">
        <f>AR101</f>
        <v>6.2921245652710299E-4</v>
      </c>
      <c r="BC102" s="25">
        <f t="shared" si="59"/>
        <v>3.4839465473361902E-3</v>
      </c>
      <c r="BD102" s="39">
        <f>IF(AR101&lt;0,1,0)</f>
        <v>0</v>
      </c>
      <c r="BF102" t="str">
        <f>IF(B102=2,IF(AV101&lt;0.226,IF(AND(ABS(AA102)&lt;0.03,AO102&lt;0.8),IF(AND(AT102&lt;0.5 &amp; Q101&lt;14),2,1),0),IF(AV101&lt;0.8,IF(AND(AT102&gt;0.2,AK102&gt;-0.03,AA102&gt;-0.01),1,0),0)),"")</f>
        <v/>
      </c>
      <c r="BG102" t="str">
        <f>IF(B102=3,IF(AV101&lt;0.85,IF(AND(K102&gt;942,AT102&gt;0.9),0.25,1)*IF(AR101&lt;-0.004,1,0.5),0),"")</f>
        <v/>
      </c>
      <c r="BH102" t="str">
        <f>IF(B102=4,IF(AV101&lt;0.6,IF(AQ102&gt;=0,IF(K102&lt;1018,2,1),0),IF(AV101&gt;0.85,IF(AQ102&lt;=0,-0.5,0),0)),"")</f>
        <v/>
      </c>
      <c r="BI102" t="str">
        <f>IF(B102=5,IF(AV101&lt;0.4,IF(AQ102&gt; -0.004,1,0),IF(AV101&lt;0.95,IF(AND(AO102&lt;0.85,AT102&lt;0.95,AQ102&gt;0,K102&lt;1115),0.5,0),0)),"")</f>
        <v/>
      </c>
      <c r="BJ102" s="25" t="str">
        <f>IF(MAX(BE102:BI102)=0,"",MAX(BE102:BI102)*AR102)</f>
        <v/>
      </c>
    </row>
    <row r="103" spans="1:62">
      <c r="A103" s="1">
        <v>42654</v>
      </c>
      <c r="B103" s="41">
        <f t="shared" si="48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63"/>
        <v>3035.643</v>
      </c>
      <c r="T103" t="str">
        <f t="shared" si="62"/>
        <v>牛</v>
      </c>
      <c r="U103">
        <f t="shared" si="60"/>
        <v>3066.1</v>
      </c>
      <c r="V103">
        <f t="shared" si="61"/>
        <v>3048.02</v>
      </c>
      <c r="W103" s="40">
        <f t="shared" si="49"/>
        <v>5.9141962211174334E-3</v>
      </c>
      <c r="X103">
        <f t="shared" ref="X103:X134" si="64">IF(U103=H103,J103,Q103)</f>
        <v>1500</v>
      </c>
      <c r="Y103">
        <f t="shared" ref="Y103:Y134" si="65">IF(V103=I103,K103,R103)</f>
        <v>934</v>
      </c>
      <c r="Z103" s="25">
        <f t="shared" si="37"/>
        <v>5.924721950963727E-3</v>
      </c>
      <c r="AA103" s="25">
        <f t="shared" si="50"/>
        <v>1.1410286232785226E-3</v>
      </c>
      <c r="AB103" s="25">
        <f t="shared" si="51"/>
        <v>-2.7726357342033669E-4</v>
      </c>
      <c r="AC103" s="25">
        <f t="shared" si="52"/>
        <v>5.6369326476972221E-3</v>
      </c>
      <c r="AD103" s="25">
        <f t="shared" si="53"/>
        <v>4.73379855240202E-3</v>
      </c>
      <c r="AE103" s="25">
        <f t="shared" si="54"/>
        <v>-1.1803976687153389E-3</v>
      </c>
      <c r="AF103" s="25">
        <f t="shared" si="38"/>
        <v>4.4565349789818911E-3</v>
      </c>
      <c r="AG103" s="25">
        <f t="shared" si="55"/>
        <v>5.5975636022603187E-3</v>
      </c>
      <c r="AH103" s="25">
        <f t="shared" si="39"/>
        <v>-8.3597106179949567E-4</v>
      </c>
      <c r="AI103" s="25">
        <f t="shared" si="40"/>
        <v>-3.2774850184571098E-4</v>
      </c>
      <c r="AJ103" s="25">
        <f t="shared" si="41"/>
        <v>-3.2770016748363302E-5</v>
      </c>
      <c r="AK103" s="25">
        <f t="shared" si="42"/>
        <v>2.5952491751735978E-3</v>
      </c>
      <c r="AL103" s="25">
        <f t="shared" si="43"/>
        <v>4.5630343102207567E-3</v>
      </c>
      <c r="AM103" s="25">
        <f t="shared" si="44"/>
        <v>4.1310218301602855E-3</v>
      </c>
      <c r="AN103" s="25">
        <f t="shared" si="45"/>
        <v>-1.53629162385923E-4</v>
      </c>
      <c r="AO103" s="40">
        <f t="shared" si="56"/>
        <v>0.25824964131993505</v>
      </c>
      <c r="AP103" s="40">
        <f t="shared" si="57"/>
        <v>8.6083213773235582E-3</v>
      </c>
      <c r="AQ103" s="25">
        <f t="shared" si="46"/>
        <v>-2.5501113359857543E-4</v>
      </c>
      <c r="AR103" s="25">
        <f t="shared" si="47"/>
        <v>2.014914966194296E-3</v>
      </c>
      <c r="AS103" s="25">
        <f>LN(N103/C103)</f>
        <v>4.4565349789818911E-3</v>
      </c>
      <c r="AT103" s="28">
        <f>+(G103-I103)/(H103-I103)</f>
        <v>0.82711621233860511</v>
      </c>
      <c r="AU103" s="28">
        <f>+(N103-P103)/(O103-P103)</f>
        <v>0.93275316455696855</v>
      </c>
      <c r="AV103" s="40">
        <f>+(N103-V103)/(U103-V103)</f>
        <v>0.95298672566372167</v>
      </c>
      <c r="AW103" s="25">
        <f>LN(N103/C103)</f>
        <v>4.4565349789818911E-3</v>
      </c>
      <c r="AX103" s="28">
        <f>(N103-L103)/(U103-V103)</f>
        <v>0.34126106194690803</v>
      </c>
      <c r="AY103" s="25">
        <f>LN(G103/I103)</f>
        <v>3.7756468438889506E-3</v>
      </c>
      <c r="AZ103" s="25">
        <f>LN(N103/P103)</f>
        <v>3.8537582567399133E-3</v>
      </c>
      <c r="BA103" s="25">
        <f t="shared" si="58"/>
        <v>0.99702558001190034</v>
      </c>
      <c r="BB103" s="25">
        <f>AR102</f>
        <v>1.9572048439348952E-3</v>
      </c>
      <c r="BC103" s="25">
        <f t="shared" si="59"/>
        <v>9.1224308597167483E-3</v>
      </c>
      <c r="BD103" s="39">
        <f>IF(AR102&lt;0,1,0)</f>
        <v>0</v>
      </c>
      <c r="BF103">
        <f>IF(B103=2,IF(AV102&lt;0.226,IF(AND(ABS(AA103)&lt;0.03,AO103&lt;0.8),IF(AND(AT103&lt;0.5 &amp; Q102&lt;14),2,1),0),IF(AV102&lt;0.8,IF(AND(AT103&gt;0.2,AK103&gt;-0.03,AA103&gt;-0.01),1,0),0)),"")</f>
        <v>0</v>
      </c>
      <c r="BG103" t="str">
        <f>IF(B103=3,IF(AV102&lt;0.85,IF(AND(K103&gt;942,AT103&gt;0.9),0.25,1)*IF(AR102&lt;-0.004,1,0.5),0),"")</f>
        <v/>
      </c>
      <c r="BH103" t="str">
        <f>IF(B103=4,IF(AV102&lt;0.6,IF(AQ103&gt;=0,IF(K103&lt;1018,2,1),0),IF(AV102&gt;0.85,IF(AQ103&lt;=0,-0.5,0),0)),"")</f>
        <v/>
      </c>
      <c r="BI103" t="str">
        <f>IF(B103=5,IF(AV102&lt;0.4,IF(AQ103&gt; -0.004,1,0),IF(AV102&lt;0.95,IF(AND(AO103&lt;0.85,AT103&lt;0.95,AQ103&gt;0,K103&lt;1115),0.5,0),0)),"")</f>
        <v/>
      </c>
      <c r="BJ103" s="25" t="str">
        <f>IF(MAX(BE103:BI103)=0,"",MAX(BE103:BI103)*AR103)</f>
        <v/>
      </c>
    </row>
    <row r="104" spans="1:62">
      <c r="A104" s="1">
        <v>42655</v>
      </c>
      <c r="B104" s="41">
        <f t="shared" si="48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63"/>
        <v>3035.5379999999996</v>
      </c>
      <c r="T104" t="str">
        <f t="shared" si="62"/>
        <v>牛</v>
      </c>
      <c r="U104">
        <f t="shared" si="60"/>
        <v>3060.51</v>
      </c>
      <c r="V104">
        <f t="shared" si="61"/>
        <v>3050.23</v>
      </c>
      <c r="W104" s="40">
        <f t="shared" si="49"/>
        <v>3.3645711314031802E-3</v>
      </c>
      <c r="X104">
        <f t="shared" si="64"/>
        <v>1021</v>
      </c>
      <c r="Y104">
        <f t="shared" si="65"/>
        <v>1407</v>
      </c>
      <c r="Z104" s="25">
        <f t="shared" si="37"/>
        <v>3.3624219905015501E-3</v>
      </c>
      <c r="AA104" s="25">
        <f t="shared" si="50"/>
        <v>-2.5904169113175105E-3</v>
      </c>
      <c r="AB104" s="25">
        <f t="shared" si="51"/>
        <v>-6.5696904312775037E-4</v>
      </c>
      <c r="AC104" s="25">
        <f t="shared" si="52"/>
        <v>2.7076020882753813E-3</v>
      </c>
      <c r="AD104" s="25">
        <f t="shared" si="53"/>
        <v>1.0428535245685033E-3</v>
      </c>
      <c r="AE104" s="25">
        <f t="shared" si="54"/>
        <v>-2.3217176068347643E-3</v>
      </c>
      <c r="AF104" s="25">
        <f t="shared" si="38"/>
        <v>3.8588448144081134E-4</v>
      </c>
      <c r="AG104" s="25">
        <f t="shared" si="55"/>
        <v>-2.2045324298767856E-3</v>
      </c>
      <c r="AH104" s="25">
        <f t="shared" si="39"/>
        <v>-1.2174927701588656E-3</v>
      </c>
      <c r="AI104" s="25">
        <f t="shared" si="40"/>
        <v>-9.457193816494664E-4</v>
      </c>
      <c r="AJ104" s="25">
        <f t="shared" si="41"/>
        <v>-1.2829913783368263E-3</v>
      </c>
      <c r="AK104" s="25">
        <f t="shared" si="42"/>
        <v>-5.9546986620861823E-4</v>
      </c>
      <c r="AL104" s="25">
        <f t="shared" si="43"/>
        <v>2.581330474273493E-3</v>
      </c>
      <c r="AM104" s="25">
        <f t="shared" si="44"/>
        <v>2.7926074665515811E-3</v>
      </c>
      <c r="AN104" s="25">
        <f t="shared" si="45"/>
        <v>-2.9459419862487601E-4</v>
      </c>
      <c r="AO104" s="40">
        <f t="shared" si="56"/>
        <v>0.59569074778201236</v>
      </c>
      <c r="AP104" s="40">
        <f t="shared" si="57"/>
        <v>1.6007604562737117</v>
      </c>
      <c r="AQ104" s="25">
        <f t="shared" si="46"/>
        <v>-1.7352386078468496E-4</v>
      </c>
      <c r="AR104" s="25">
        <f t="shared" si="47"/>
        <v>1.2759485462742245E-3</v>
      </c>
      <c r="AS104" s="25">
        <f>LN(N104/C104)</f>
        <v>3.8588448144081134E-4</v>
      </c>
      <c r="AT104" s="28">
        <f>+(G104-I104)/(H104-I104)</f>
        <v>0.36501901140684279</v>
      </c>
      <c r="AU104" s="28">
        <f>+(N104-P104)/(O104-P104)</f>
        <v>0.96951934349352731</v>
      </c>
      <c r="AV104" s="40">
        <f>+(N104-V104)/(U104-V104)</f>
        <v>0.80447470817118882</v>
      </c>
      <c r="AW104" s="25">
        <f>LN(N104/C104)</f>
        <v>3.8588448144081134E-4</v>
      </c>
      <c r="AX104" s="28">
        <f>(N104-L104)/(U104-V104)</f>
        <v>0.37937743190661627</v>
      </c>
      <c r="AY104" s="25">
        <f>LN(G104/I104)</f>
        <v>9.4300708349647475E-4</v>
      </c>
      <c r="AZ104" s="25">
        <f>LN(N104/P104)</f>
        <v>2.7076020882753813E-3</v>
      </c>
      <c r="BA104" s="25">
        <f t="shared" si="58"/>
        <v>0.95298672566372167</v>
      </c>
      <c r="BB104" s="25">
        <f>AR103</f>
        <v>2.014914966194296E-3</v>
      </c>
      <c r="BC104" s="25">
        <f t="shared" si="59"/>
        <v>4.4565349789818911E-3</v>
      </c>
      <c r="BD104" s="39">
        <f>IF(AR103&lt;0,1,0)</f>
        <v>0</v>
      </c>
      <c r="BF104" t="str">
        <f>IF(B104=2,IF(AV103&lt;0.226,IF(AND(ABS(AA104)&lt;0.03,AO104&lt;0.8),IF(AND(AT104&lt;0.5 &amp; Q103&lt;14),2,1),0),IF(AV103&lt;0.8,IF(AND(AT104&gt;0.2,AK104&gt;-0.03,AA104&gt;-0.01),1,0),0)),"")</f>
        <v/>
      </c>
      <c r="BG104">
        <f>IF(B104=3,IF(AV103&lt;0.85,IF(AND(K104&gt;942,AT104&gt;0.9),0.25,1)*IF(AR103&lt;-0.004,1,0.5),0),"")</f>
        <v>0</v>
      </c>
      <c r="BH104" t="str">
        <f>IF(B104=4,IF(AV103&lt;0.6,IF(AQ104&gt;=0,IF(K104&lt;1018,2,1),0),IF(AV103&gt;0.85,IF(AQ104&lt;=0,-0.5,0),0)),"")</f>
        <v/>
      </c>
      <c r="BI104" t="str">
        <f>IF(B104=5,IF(AV103&lt;0.4,IF(AQ104&gt; -0.004,1,0),IF(AV103&lt;0.95,IF(AND(AO104&lt;0.85,AT104&lt;0.95,AQ104&gt;0,K104&lt;1115),0.5,0),0)),"")</f>
        <v/>
      </c>
      <c r="BJ104" s="25" t="str">
        <f>IF(MAX(BE104:BI104)=0,"",MAX(BE104:BI104)*AR104)</f>
        <v/>
      </c>
    </row>
    <row r="105" spans="1:62">
      <c r="A105" s="1">
        <v>42656</v>
      </c>
      <c r="B105" s="41">
        <f t="shared" si="48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63"/>
        <v>3034.8584999999998</v>
      </c>
      <c r="T105" t="str">
        <f t="shared" si="62"/>
        <v>牛</v>
      </c>
      <c r="U105">
        <f t="shared" si="60"/>
        <v>3065</v>
      </c>
      <c r="V105">
        <f t="shared" si="61"/>
        <v>3052.64</v>
      </c>
      <c r="W105" s="40">
        <f t="shared" si="49"/>
        <v>4.0407793913112737E-3</v>
      </c>
      <c r="X105">
        <f t="shared" si="64"/>
        <v>1410</v>
      </c>
      <c r="Y105">
        <f t="shared" si="65"/>
        <v>1051</v>
      </c>
      <c r="Z105" s="25">
        <f t="shared" si="37"/>
        <v>4.0418970755109205E-3</v>
      </c>
      <c r="AA105" s="25">
        <f t="shared" si="50"/>
        <v>-1.733025752850085E-4</v>
      </c>
      <c r="AB105" s="25">
        <f t="shared" si="51"/>
        <v>-1.1948407810965682E-3</v>
      </c>
      <c r="AC105" s="25">
        <f t="shared" si="52"/>
        <v>2.8459386102146745E-3</v>
      </c>
      <c r="AD105" s="25">
        <f t="shared" si="53"/>
        <v>2.2962722629771394E-3</v>
      </c>
      <c r="AE105" s="25">
        <f t="shared" si="54"/>
        <v>-1.7445071283339957E-3</v>
      </c>
      <c r="AF105" s="25">
        <f t="shared" si="38"/>
        <v>1.1014314818806087E-3</v>
      </c>
      <c r="AG105" s="25">
        <f t="shared" si="55"/>
        <v>9.2812890659576598E-4</v>
      </c>
      <c r="AH105" s="25">
        <f t="shared" si="39"/>
        <v>-5.3317546497110024E-4</v>
      </c>
      <c r="AI105" s="25">
        <f t="shared" si="40"/>
        <v>-4.905335207055143E-5</v>
      </c>
      <c r="AJ105" s="25">
        <f t="shared" si="41"/>
        <v>1.4019083278281115E-3</v>
      </c>
      <c r="AK105" s="25">
        <f t="shared" si="42"/>
        <v>2.5176933484420731E-4</v>
      </c>
      <c r="AL105" s="25">
        <f t="shared" si="43"/>
        <v>3.5512631867087308E-3</v>
      </c>
      <c r="AM105" s="25">
        <f t="shared" si="44"/>
        <v>3.2974371003678458E-3</v>
      </c>
      <c r="AN105" s="25">
        <f t="shared" si="45"/>
        <v>-3.9232610150545024E-5</v>
      </c>
      <c r="AO105" s="40">
        <f t="shared" si="56"/>
        <v>0.49079189686923247</v>
      </c>
      <c r="AP105" s="40">
        <f t="shared" si="57"/>
        <v>0.53959484346225217</v>
      </c>
      <c r="AQ105" s="25">
        <f t="shared" si="46"/>
        <v>1.9614766058733432E-4</v>
      </c>
      <c r="AR105" s="25">
        <f t="shared" si="47"/>
        <v>8.8889475718705849E-4</v>
      </c>
      <c r="AS105" s="25">
        <f>LN(N105/C105)</f>
        <v>1.1014314818806087E-3</v>
      </c>
      <c r="AT105" s="28">
        <f>+(G105-I105)/(H105-I105)</f>
        <v>0.56169429097604395</v>
      </c>
      <c r="AU105" s="28">
        <f>+(N105-P105)/(O105-P105)</f>
        <v>0.63726461843411286</v>
      </c>
      <c r="AV105" s="40">
        <f>+(N105-V105)/(U105-V105)</f>
        <v>0.70388349514564585</v>
      </c>
      <c r="AW105" s="25">
        <f>LN(N105/C105)</f>
        <v>1.1014314818806087E-3</v>
      </c>
      <c r="AX105" s="28">
        <f>(N105-L105)/(U105-V105)</f>
        <v>0.22006472491911219</v>
      </c>
      <c r="AY105" s="25">
        <f>LN(G105/I105)</f>
        <v>1.9962764631782804E-3</v>
      </c>
      <c r="AZ105" s="25">
        <f>LN(N105/P105)</f>
        <v>2.1025963192712847E-3</v>
      </c>
      <c r="BA105" s="25">
        <f t="shared" si="58"/>
        <v>0.80447470817118882</v>
      </c>
      <c r="BB105" s="25">
        <f>AR104</f>
        <v>1.2759485462742245E-3</v>
      </c>
      <c r="BC105" s="25">
        <f t="shared" si="59"/>
        <v>3.8588448144081134E-4</v>
      </c>
      <c r="BD105" s="39">
        <f>IF(AR104&lt;0,1,0)</f>
        <v>0</v>
      </c>
      <c r="BF105" t="str">
        <f>IF(B105=2,IF(AV104&lt;0.226,IF(AND(ABS(AA105)&lt;0.03,AO105&lt;0.8),IF(AND(AT105&lt;0.5 &amp; Q104&lt;14),2,1),0),IF(AV104&lt;0.8,IF(AND(AT105&gt;0.2,AK105&gt;-0.03,AA105&gt;-0.01),1,0),0)),"")</f>
        <v/>
      </c>
      <c r="BG105" t="str">
        <f>IF(B105=3,IF(AV104&lt;0.85,IF(AND(K105&gt;942,AT105&gt;0.9),0.25,1)*IF(AR104&lt;-0.004,1,0.5),0),"")</f>
        <v/>
      </c>
      <c r="BH105">
        <f>IF(B105=4,IF(AV104&lt;0.6,IF(AQ105&gt;=0,IF(K105&lt;1018,2,1),0),IF(AV104&gt;0.85,IF(AQ105&lt;=0,-0.5,0),0)),"")</f>
        <v>0</v>
      </c>
      <c r="BI105" t="str">
        <f>IF(B105=5,IF(AV104&lt;0.4,IF(AQ105&gt; -0.004,1,0),IF(AV104&lt;0.95,IF(AND(AO105&lt;0.85,AT105&lt;0.95,AQ105&gt;0,K105&lt;1115),0.5,0),0)),"")</f>
        <v/>
      </c>
      <c r="BJ105" s="25" t="str">
        <f>IF(MAX(BE105:BI105)=0,"",MAX(BE105:BI105)*AR105)</f>
        <v/>
      </c>
    </row>
    <row r="106" spans="1:62">
      <c r="A106" s="1">
        <v>42657</v>
      </c>
      <c r="B106" s="41">
        <f t="shared" si="48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63"/>
        <v>3033.3909999999996</v>
      </c>
      <c r="T106" t="str">
        <f t="shared" si="62"/>
        <v>牛</v>
      </c>
      <c r="U106">
        <f t="shared" si="60"/>
        <v>3064.79</v>
      </c>
      <c r="V106">
        <f t="shared" si="61"/>
        <v>3043.18</v>
      </c>
      <c r="W106" s="40">
        <f t="shared" si="49"/>
        <v>7.0760302254323851E-3</v>
      </c>
      <c r="X106">
        <f t="shared" si="64"/>
        <v>1449</v>
      </c>
      <c r="Y106">
        <f t="shared" si="65"/>
        <v>1127</v>
      </c>
      <c r="Z106" s="25">
        <f t="shared" si="37"/>
        <v>7.0690450410371411E-3</v>
      </c>
      <c r="AA106" s="25">
        <f t="shared" si="50"/>
        <v>-1.4219568846274954E-3</v>
      </c>
      <c r="AB106" s="25">
        <f t="shared" si="51"/>
        <v>-3.1981203157417442E-4</v>
      </c>
      <c r="AC106" s="25">
        <f t="shared" si="52"/>
        <v>6.7562181938581409E-3</v>
      </c>
      <c r="AD106" s="25">
        <f t="shared" si="53"/>
        <v>2.5482798208771042E-3</v>
      </c>
      <c r="AE106" s="25">
        <f t="shared" si="54"/>
        <v>-4.5277504045552605E-3</v>
      </c>
      <c r="AF106" s="25">
        <f t="shared" si="38"/>
        <v>2.2284677893028384E-3</v>
      </c>
      <c r="AG106" s="25">
        <f t="shared" si="55"/>
        <v>8.0651090467544304E-4</v>
      </c>
      <c r="AH106" s="25">
        <f t="shared" si="39"/>
        <v>-6.4463247547682297E-4</v>
      </c>
      <c r="AI106" s="25">
        <f t="shared" si="40"/>
        <v>-2.4864147009769836E-4</v>
      </c>
      <c r="AJ106" s="25">
        <f t="shared" si="41"/>
        <v>-1.538643155082197E-3</v>
      </c>
      <c r="AK106" s="25">
        <f t="shared" si="42"/>
        <v>-3.8838946060065983E-3</v>
      </c>
      <c r="AL106" s="25">
        <f t="shared" si="43"/>
        <v>4.5506484835710877E-3</v>
      </c>
      <c r="AM106" s="25">
        <f t="shared" si="44"/>
        <v>6.8920291209065947E-3</v>
      </c>
      <c r="AN106" s="25">
        <f t="shared" si="45"/>
        <v>-1.3136547865485931E-4</v>
      </c>
      <c r="AO106" s="40">
        <f t="shared" si="56"/>
        <v>0.99495677233428215</v>
      </c>
      <c r="AP106" s="40">
        <f t="shared" si="57"/>
        <v>1.3083573487031821</v>
      </c>
      <c r="AQ106" s="25">
        <f t="shared" si="46"/>
        <v>7.780887971867988E-4</v>
      </c>
      <c r="AR106" s="25">
        <f t="shared" si="47"/>
        <v>6.2437278739643637E-3</v>
      </c>
      <c r="AS106" s="25">
        <f>LN(N106/C106)</f>
        <v>2.2284677893028384E-3</v>
      </c>
      <c r="AT106" s="28">
        <f>+(G106-I106)/(H106-I106)</f>
        <v>0.14121037463977096</v>
      </c>
      <c r="AU106" s="28">
        <f>+(N106-P106)/(O106-P106)</f>
        <v>0.95344418052256485</v>
      </c>
      <c r="AV106" s="40">
        <f>+(N106-V106)/(U106-V106)</f>
        <v>0.95465062471078144</v>
      </c>
      <c r="AW106" s="25">
        <f>LN(N106/C106)</f>
        <v>2.2284677893028384E-3</v>
      </c>
      <c r="AX106" s="28">
        <f>(N106-L106)/(U106-V106)</f>
        <v>0.88246182322998845</v>
      </c>
      <c r="AY106" s="25">
        <f>LN(G106/I106)</f>
        <v>6.4385579854873086E-4</v>
      </c>
      <c r="AZ106" s="25">
        <f>LN(N106/P106)</f>
        <v>6.5722170893323583E-3</v>
      </c>
      <c r="BA106" s="25">
        <f t="shared" si="58"/>
        <v>0.70388349514564585</v>
      </c>
      <c r="BB106" s="25">
        <f>AR105</f>
        <v>8.8889475718705849E-4</v>
      </c>
      <c r="BC106" s="25">
        <f t="shared" si="59"/>
        <v>1.1014314818806087E-3</v>
      </c>
      <c r="BD106" s="39">
        <f>IF(AR105&lt;0,1,0)</f>
        <v>0</v>
      </c>
      <c r="BF106" t="str">
        <f>IF(B106=2,IF(AV105&lt;0.226,IF(AND(ABS(AA106)&lt;0.03,AO106&lt;0.8),IF(AND(AT106&lt;0.5 &amp; Q105&lt;14),2,1),0),IF(AV105&lt;0.8,IF(AND(AT106&gt;0.2,AK106&gt;-0.03,AA106&gt;-0.01),1,0),0)),"")</f>
        <v/>
      </c>
      <c r="BG106" t="str">
        <f>IF(B106=3,IF(AV105&lt;0.85,IF(AND(K106&gt;942,AT106&gt;0.9),0.25,1)*IF(AR105&lt;-0.004,1,0.5),0),"")</f>
        <v/>
      </c>
      <c r="BH106" t="str">
        <f>IF(B106=4,IF(AV105&lt;0.6,IF(AQ106&gt;=0,IF(K106&lt;1018,2,1),0),IF(AV105&gt;0.85,IF(AQ106&lt;=0,-0.5,0),0)),"")</f>
        <v/>
      </c>
      <c r="BI106">
        <f>IF(B106=5,IF(AV105&lt;0.4,IF(AQ106&gt; -0.004,1,0),IF(AV105&lt;0.95,IF(AND(AO106&lt;0.85,AT106&lt;0.95,AQ106&gt;0,K106&lt;1115),0.5,0),0)),"")</f>
        <v>0</v>
      </c>
      <c r="BJ106" s="25" t="str">
        <f>IF(MAX(BE106:BI106)=0,"",MAX(BE106:BI106)*AR106)</f>
        <v/>
      </c>
    </row>
    <row r="107" spans="1:62">
      <c r="A107" s="1">
        <v>42660</v>
      </c>
      <c r="B107" s="41">
        <f t="shared" si="48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63"/>
        <v>3031.9849999999997</v>
      </c>
      <c r="T107" t="str">
        <f t="shared" si="62"/>
        <v>牛</v>
      </c>
      <c r="U107">
        <f t="shared" si="60"/>
        <v>3068.81</v>
      </c>
      <c r="V107">
        <f t="shared" si="61"/>
        <v>3033.75</v>
      </c>
      <c r="W107" s="40">
        <f t="shared" si="49"/>
        <v>1.1490386245709911E-2</v>
      </c>
      <c r="X107">
        <f t="shared" si="64"/>
        <v>1325</v>
      </c>
      <c r="Y107">
        <f t="shared" si="65"/>
        <v>1430</v>
      </c>
      <c r="Z107" s="25">
        <f t="shared" si="37"/>
        <v>1.1439982510465968E-2</v>
      </c>
      <c r="AA107" s="25">
        <f t="shared" si="50"/>
        <v>2.8718283627262984E-4</v>
      </c>
      <c r="AB107" s="25">
        <f t="shared" si="51"/>
        <v>-9.0475545080544399E-3</v>
      </c>
      <c r="AC107" s="25">
        <f t="shared" si="52"/>
        <v>2.4428317376554392E-3</v>
      </c>
      <c r="AD107" s="25">
        <f t="shared" si="53"/>
        <v>1.343441956357723E-3</v>
      </c>
      <c r="AE107" s="25">
        <f t="shared" si="54"/>
        <v>-1.0146944289352014E-2</v>
      </c>
      <c r="AF107" s="25">
        <f t="shared" si="38"/>
        <v>-7.7041125516966284E-3</v>
      </c>
      <c r="AG107" s="25">
        <f t="shared" si="55"/>
        <v>-7.416929715424141E-3</v>
      </c>
      <c r="AH107" s="25">
        <f t="shared" si="39"/>
        <v>3.5892056276047625E-5</v>
      </c>
      <c r="AI107" s="25">
        <f t="shared" si="40"/>
        <v>-3.72048096402787E-4</v>
      </c>
      <c r="AJ107" s="25">
        <f t="shared" si="41"/>
        <v>-6.8219394905594038E-4</v>
      </c>
      <c r="AK107" s="25">
        <f t="shared" si="42"/>
        <v>9.8493256934952585E-4</v>
      </c>
      <c r="AL107" s="25">
        <f t="shared" si="43"/>
        <v>2.5094607388967717E-3</v>
      </c>
      <c r="AM107" s="25">
        <f t="shared" si="44"/>
        <v>1.1490386245709911E-2</v>
      </c>
      <c r="AN107" s="25">
        <f t="shared" si="45"/>
        <v>0</v>
      </c>
      <c r="AO107" s="40">
        <f t="shared" si="56"/>
        <v>0.53706111833551107</v>
      </c>
      <c r="AP107" s="40">
        <f t="shared" si="57"/>
        <v>0.42262678803640791</v>
      </c>
      <c r="AQ107" s="25">
        <f t="shared" si="46"/>
        <v>9.7792337969682058E-6</v>
      </c>
      <c r="AR107" s="25">
        <f t="shared" si="47"/>
        <v>-8.6890451210462696E-3</v>
      </c>
      <c r="AS107" s="25">
        <f>LN(N107/C107)</f>
        <v>-7.7041125516966284E-3</v>
      </c>
      <c r="AT107" s="28">
        <f>+(G107-I107)/(H107-I107)</f>
        <v>0.92977893368010922</v>
      </c>
      <c r="AU107" s="28">
        <f>+(N107-P107)/(O107-P107)</f>
        <v>0.21163719338277479</v>
      </c>
      <c r="AV107" s="40">
        <f>+(N107-V107)/(U107-V107)</f>
        <v>0.21163719338277479</v>
      </c>
      <c r="AW107" s="25">
        <f>LN(N107/C107)</f>
        <v>-7.7041125516966284E-3</v>
      </c>
      <c r="AX107" s="28">
        <f>(N107-L107)/(U107-V107)</f>
        <v>-0.75698802053622372</v>
      </c>
      <c r="AY107" s="25">
        <f>LN(G107/I107)</f>
        <v>2.3334491607919635E-3</v>
      </c>
      <c r="AZ107" s="25">
        <f>LN(N107/P107)</f>
        <v>2.4428317376554392E-3</v>
      </c>
      <c r="BA107" s="25">
        <f t="shared" si="58"/>
        <v>0.95465062471078144</v>
      </c>
      <c r="BB107" s="25">
        <f>AR106</f>
        <v>6.2437278739643637E-3</v>
      </c>
      <c r="BC107" s="25">
        <f t="shared" si="59"/>
        <v>2.2284677893028384E-3</v>
      </c>
      <c r="BD107" s="39">
        <f>IF(AR106&lt;0,1,0)</f>
        <v>0</v>
      </c>
      <c r="BF107" t="str">
        <f>IF(B107=2,IF(AV106&lt;0.226,IF(AND(ABS(AA107)&lt;0.03,AO107&lt;0.8),IF(AND(AT107&lt;0.5 &amp; Q106&lt;14),2,1),0),IF(AV106&lt;0.8,IF(AND(AT107&gt;0.2,AK107&gt;-0.03,AA107&gt;-0.01),1,0),0)),"")</f>
        <v/>
      </c>
      <c r="BG107" t="str">
        <f>IF(B107=3,IF(AV106&lt;0.85,IF(AND(K107&gt;942,AT107&gt;0.9),0.25,1)*IF(AR106&lt;-0.004,1,0.5),0),"")</f>
        <v/>
      </c>
      <c r="BH107" t="str">
        <f>IF(B107=4,IF(AV106&lt;0.6,IF(AQ107&gt;=0,IF(K107&lt;1018,2,1),0),IF(AV106&gt;0.85,IF(AQ107&lt;=0,-0.5,0),0)),"")</f>
        <v/>
      </c>
      <c r="BI107" t="str">
        <f>IF(B107=5,IF(AV106&lt;0.4,IF(AQ107&gt; -0.004,1,0),IF(AV106&lt;0.95,IF(AND(AO107&lt;0.85,AT107&lt;0.95,AQ107&gt;0,K107&lt;1115),0.5,0),0)),"")</f>
        <v/>
      </c>
      <c r="BJ107" s="25" t="str">
        <f>IF(MAX(BE107:BI107)=0,"",MAX(BE107:BI107)*AR107)</f>
        <v/>
      </c>
    </row>
    <row r="108" spans="1:62">
      <c r="A108" s="1">
        <v>42661</v>
      </c>
      <c r="B108" s="41">
        <f t="shared" si="48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63"/>
        <v>3029.2460000000001</v>
      </c>
      <c r="T108" t="str">
        <f t="shared" si="62"/>
        <v>牛</v>
      </c>
      <c r="U108">
        <f t="shared" si="60"/>
        <v>3084.19</v>
      </c>
      <c r="V108">
        <f t="shared" si="61"/>
        <v>3037.4</v>
      </c>
      <c r="W108" s="40">
        <f t="shared" si="49"/>
        <v>1.5287175790244934E-2</v>
      </c>
      <c r="X108">
        <f t="shared" si="64"/>
        <v>1500</v>
      </c>
      <c r="Y108">
        <f t="shared" si="65"/>
        <v>931</v>
      </c>
      <c r="Z108" s="25">
        <f t="shared" si="37"/>
        <v>1.5404622374399145E-2</v>
      </c>
      <c r="AA108" s="25">
        <f t="shared" si="50"/>
        <v>-1.240423482296878E-3</v>
      </c>
      <c r="AB108" s="25">
        <f t="shared" si="51"/>
        <v>-1.005176660644128E-4</v>
      </c>
      <c r="AC108" s="25">
        <f t="shared" si="52"/>
        <v>1.518665812418051E-2</v>
      </c>
      <c r="AD108" s="25">
        <f t="shared" si="53"/>
        <v>1.5287175790244934E-2</v>
      </c>
      <c r="AE108" s="25">
        <f t="shared" si="54"/>
        <v>0</v>
      </c>
      <c r="AF108" s="25">
        <f t="shared" si="38"/>
        <v>1.518665812418051E-2</v>
      </c>
      <c r="AG108" s="25">
        <f t="shared" si="55"/>
        <v>1.3946234641883621E-2</v>
      </c>
      <c r="AH108" s="25">
        <f t="shared" si="39"/>
        <v>7.8983746619120483E-4</v>
      </c>
      <c r="AI108" s="25">
        <f t="shared" si="40"/>
        <v>2.0424245836629085E-3</v>
      </c>
      <c r="AJ108" s="25">
        <f t="shared" si="41"/>
        <v>1.6053479946436544E-3</v>
      </c>
      <c r="AK108" s="25">
        <f t="shared" si="42"/>
        <v>6.3896303387845485E-3</v>
      </c>
      <c r="AL108" s="25">
        <f t="shared" si="43"/>
        <v>6.7821117091346993E-3</v>
      </c>
      <c r="AM108" s="25">
        <f t="shared" si="44"/>
        <v>9.493103002539114E-3</v>
      </c>
      <c r="AN108" s="25">
        <f t="shared" si="45"/>
        <v>-6.5426614238084375E-6</v>
      </c>
      <c r="AO108" s="40">
        <f t="shared" si="56"/>
        <v>0</v>
      </c>
      <c r="AP108" s="40">
        <f t="shared" si="57"/>
        <v>0.18238993710691673</v>
      </c>
      <c r="AQ108" s="25">
        <f t="shared" si="46"/>
        <v>-2.5846937200060512E-4</v>
      </c>
      <c r="AR108" s="25">
        <f t="shared" si="47"/>
        <v>8.8035704468198816E-3</v>
      </c>
      <c r="AS108" s="25">
        <f>LN(N108/C108)</f>
        <v>1.518665812418051E-2</v>
      </c>
      <c r="AT108" s="28">
        <f>+(G108-I108)/(H108-I108)</f>
        <v>0.94194484760521202</v>
      </c>
      <c r="AU108" s="28">
        <f>+(N108-P108)/(O108-P108)</f>
        <v>0.98936170212766139</v>
      </c>
      <c r="AV108" s="40">
        <f>+(N108-V108)/(U108-V108)</f>
        <v>0.99337465270357028</v>
      </c>
      <c r="AW108" s="25">
        <f>LN(N108/C108)</f>
        <v>1.518665812418051E-2</v>
      </c>
      <c r="AX108" s="28">
        <f>(N108-L108)/(U108-V108)</f>
        <v>0.57768754007266987</v>
      </c>
      <c r="AY108" s="25">
        <f>LN(G108/I108)</f>
        <v>6.3896303387845485E-3</v>
      </c>
      <c r="AZ108" s="25">
        <f>LN(N108/P108)</f>
        <v>9.392585336474607E-3</v>
      </c>
      <c r="BA108" s="25">
        <f t="shared" si="58"/>
        <v>0.21163719338277479</v>
      </c>
      <c r="BB108" s="25">
        <f>AR107</f>
        <v>-8.6890451210462696E-3</v>
      </c>
      <c r="BC108" s="25">
        <f t="shared" si="59"/>
        <v>-7.7041125516966284E-3</v>
      </c>
      <c r="BD108" s="39">
        <f>IF(AR107&lt;0,1,0)</f>
        <v>1</v>
      </c>
      <c r="BF108">
        <f>IF(B108=2,IF(AV107&lt;0.226,IF(AND(ABS(AA108)&lt;0.03,AO108&lt;0.8),IF(AND(AT108&lt;0.5 &amp; Q107&lt;14),2,1),0),IF(AV107&lt;0.8,IF(AND(AT108&gt;0.2,AK108&gt;-0.03,AA108&gt;-0.01),1,0),0)),"")</f>
        <v>1</v>
      </c>
      <c r="BG108" t="str">
        <f>IF(B108=3,IF(AV107&lt;0.85,IF(AND(K108&gt;942,AT108&gt;0.9),0.25,1)*IF(AR107&lt;-0.004,1,0.5),0),"")</f>
        <v/>
      </c>
      <c r="BH108" t="str">
        <f>IF(B108=4,IF(AV107&lt;0.6,IF(AQ108&gt;=0,IF(K108&lt;1018,2,1),0),IF(AV107&gt;0.85,IF(AQ108&lt;=0,-0.5,0),0)),"")</f>
        <v/>
      </c>
      <c r="BI108" t="str">
        <f>IF(B108=5,IF(AV107&lt;0.4,IF(AQ108&gt; -0.004,1,0),IF(AV107&lt;0.95,IF(AND(AO108&lt;0.85,AT108&lt;0.95,AQ108&gt;0,K108&lt;1115),0.5,0),0)),"")</f>
        <v/>
      </c>
      <c r="BJ108" s="25">
        <f>IF(MAX(BE108:BI108)=0,"",MAX(BE108:BI108)*AR108)</f>
        <v>8.8035704468198816E-3</v>
      </c>
    </row>
    <row r="109" spans="1:62">
      <c r="A109" s="1">
        <v>42662</v>
      </c>
      <c r="B109" s="41">
        <f t="shared" si="48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63"/>
        <v>3029.4975000000004</v>
      </c>
      <c r="T109" t="str">
        <f t="shared" si="62"/>
        <v>牛</v>
      </c>
      <c r="U109">
        <f t="shared" si="60"/>
        <v>3096.22</v>
      </c>
      <c r="V109">
        <f t="shared" si="61"/>
        <v>3076.77</v>
      </c>
      <c r="W109" s="40">
        <f t="shared" si="49"/>
        <v>6.3016672195759958E-3</v>
      </c>
      <c r="X109">
        <f t="shared" si="64"/>
        <v>952</v>
      </c>
      <c r="Y109">
        <f t="shared" si="65"/>
        <v>1446</v>
      </c>
      <c r="Z109" s="25">
        <f t="shared" si="37"/>
        <v>6.3031677874098094E-3</v>
      </c>
      <c r="AA109" s="25">
        <f t="shared" si="50"/>
        <v>6.061952036878664E-4</v>
      </c>
      <c r="AB109" s="25">
        <f t="shared" si="51"/>
        <v>-3.7211211465543342E-3</v>
      </c>
      <c r="AC109" s="25">
        <f t="shared" si="52"/>
        <v>2.5805460730217297E-3</v>
      </c>
      <c r="AD109" s="25">
        <f t="shared" si="53"/>
        <v>3.3872729925023713E-3</v>
      </c>
      <c r="AE109" s="25">
        <f t="shared" si="54"/>
        <v>-2.9143942270737156E-3</v>
      </c>
      <c r="AF109" s="25">
        <f t="shared" si="38"/>
        <v>-3.338481540520724E-4</v>
      </c>
      <c r="AG109" s="25">
        <f t="shared" si="55"/>
        <v>2.7234704963576543E-4</v>
      </c>
      <c r="AH109" s="25">
        <f t="shared" si="39"/>
        <v>6.0906668895068634E-4</v>
      </c>
      <c r="AI109" s="25">
        <f t="shared" si="40"/>
        <v>2.7866164824001899E-4</v>
      </c>
      <c r="AJ109" s="25">
        <f t="shared" si="41"/>
        <v>7.4533396667318322E-5</v>
      </c>
      <c r="AK109" s="25">
        <f t="shared" si="42"/>
        <v>5.7991769386019727E-4</v>
      </c>
      <c r="AL109" s="25">
        <f t="shared" si="43"/>
        <v>3.6822204794030246E-3</v>
      </c>
      <c r="AM109" s="25">
        <f t="shared" si="44"/>
        <v>4.0706565521130998E-3</v>
      </c>
      <c r="AN109" s="25">
        <f t="shared" si="45"/>
        <v>4.5342514120614605E-5</v>
      </c>
      <c r="AO109" s="40">
        <f t="shared" si="56"/>
        <v>7.9964850615103875E-2</v>
      </c>
      <c r="AP109" s="40">
        <f t="shared" si="57"/>
        <v>-8.4358523725840559E-2</v>
      </c>
      <c r="AQ109" s="25">
        <f t="shared" si="46"/>
        <v>1.7811140429650922E-4</v>
      </c>
      <c r="AR109" s="25">
        <f t="shared" si="47"/>
        <v>-9.5910836203293387E-4</v>
      </c>
      <c r="AS109" s="25">
        <f>LN(N109/C109)</f>
        <v>-3.338481540520724E-4</v>
      </c>
      <c r="AT109" s="28">
        <f>+(G109-I109)/(H109-I109)</f>
        <v>0.23725834797890158</v>
      </c>
      <c r="AU109" s="28">
        <f>+(N109-P109)/(O109-P109)</f>
        <v>0.63346613545814368</v>
      </c>
      <c r="AV109" s="40">
        <f>+(N109-V109)/(U109-V109)</f>
        <v>0.40874035989716673</v>
      </c>
      <c r="AW109" s="25">
        <f>LN(N109/C109)</f>
        <v>-3.338481540520724E-4</v>
      </c>
      <c r="AX109" s="28">
        <f>(N109-L109)/(U109-V109)</f>
        <v>-0.15218508997429636</v>
      </c>
      <c r="AY109" s="25">
        <f>LN(G109/I109)</f>
        <v>8.7486518076090641E-4</v>
      </c>
      <c r="AZ109" s="25">
        <f>LN(N109/P109)</f>
        <v>2.5805460730217297E-3</v>
      </c>
      <c r="BA109" s="25">
        <f t="shared" si="58"/>
        <v>0.99337465270357028</v>
      </c>
      <c r="BB109" s="25">
        <f>AR108</f>
        <v>8.8035704468198816E-3</v>
      </c>
      <c r="BC109" s="25">
        <f t="shared" si="59"/>
        <v>1.518665812418051E-2</v>
      </c>
      <c r="BD109" s="39">
        <f>IF(AR108&lt;0,1,0)</f>
        <v>0</v>
      </c>
      <c r="BF109" t="str">
        <f>IF(B109=2,IF(AV108&lt;0.226,IF(AND(ABS(AA109)&lt;0.03,AO109&lt;0.8),IF(AND(AT109&lt;0.5 &amp; Q108&lt;14),2,1),0),IF(AV108&lt;0.8,IF(AND(AT109&gt;0.2,AK109&gt;-0.03,AA109&gt;-0.01),1,0),0)),"")</f>
        <v/>
      </c>
      <c r="BG109">
        <f>IF(B109=3,IF(AV108&lt;0.85,IF(AND(K109&gt;942,AT109&gt;0.9),0.25,1)*IF(AR108&lt;-0.004,1,0.5),0),"")</f>
        <v>0</v>
      </c>
      <c r="BH109" t="str">
        <f>IF(B109=4,IF(AV108&lt;0.6,IF(AQ109&gt;=0,IF(K109&lt;1018,2,1),0),IF(AV108&gt;0.85,IF(AQ109&lt;=0,-0.5,0),0)),"")</f>
        <v/>
      </c>
      <c r="BI109" t="str">
        <f>IF(B109=5,IF(AV108&lt;0.4,IF(AQ109&gt; -0.004,1,0),IF(AV108&lt;0.95,IF(AND(AO109&lt;0.85,AT109&lt;0.95,AQ109&gt;0,K109&lt;1115),0.5,0),0)),"")</f>
        <v/>
      </c>
      <c r="BJ109" s="25" t="str">
        <f>IF(MAX(BE109:BI109)=0,"",MAX(BE109:BI109)*AR109)</f>
        <v/>
      </c>
    </row>
    <row r="110" spans="1:62">
      <c r="A110" s="1">
        <v>42663</v>
      </c>
      <c r="B110" s="41">
        <f t="shared" si="48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63"/>
        <v>3032.6350000000002</v>
      </c>
      <c r="T110" t="str">
        <f t="shared" si="62"/>
        <v>牛</v>
      </c>
      <c r="U110">
        <f t="shared" si="60"/>
        <v>3089.68</v>
      </c>
      <c r="V110">
        <f t="shared" si="61"/>
        <v>3076.29</v>
      </c>
      <c r="W110" s="40">
        <f t="shared" si="49"/>
        <v>4.3432001934456954E-3</v>
      </c>
      <c r="X110">
        <f t="shared" si="64"/>
        <v>1001</v>
      </c>
      <c r="Y110">
        <f t="shared" si="65"/>
        <v>1051</v>
      </c>
      <c r="Z110" s="25">
        <f t="shared" si="37"/>
        <v>4.3404831907575495E-3</v>
      </c>
      <c r="AA110" s="25">
        <f t="shared" si="50"/>
        <v>6.1592024176579727E-5</v>
      </c>
      <c r="AB110" s="25">
        <f t="shared" si="51"/>
        <v>-1.690924159077235E-3</v>
      </c>
      <c r="AC110" s="25">
        <f t="shared" si="52"/>
        <v>2.6522760343685105E-3</v>
      </c>
      <c r="AD110" s="25">
        <f t="shared" si="53"/>
        <v>1.5450421643848451E-3</v>
      </c>
      <c r="AE110" s="25">
        <f t="shared" si="54"/>
        <v>-2.7981580290609705E-3</v>
      </c>
      <c r="AF110" s="25">
        <f t="shared" si="38"/>
        <v>-1.4588199469244426E-4</v>
      </c>
      <c r="AG110" s="25">
        <f t="shared" si="55"/>
        <v>-8.4289970515873713E-5</v>
      </c>
      <c r="AH110" s="25">
        <f t="shared" si="39"/>
        <v>-3.5015254688461008E-4</v>
      </c>
      <c r="AI110" s="25">
        <f t="shared" si="40"/>
        <v>1.1020783913030919E-4</v>
      </c>
      <c r="AJ110" s="25">
        <f t="shared" si="41"/>
        <v>9.9791030329179128E-4</v>
      </c>
      <c r="AK110" s="25">
        <f t="shared" si="42"/>
        <v>-9.340127224753003E-4</v>
      </c>
      <c r="AL110" s="25">
        <f t="shared" si="43"/>
        <v>4.3432001934456954E-3</v>
      </c>
      <c r="AM110" s="25">
        <f t="shared" si="44"/>
        <v>2.4678679098891266E-3</v>
      </c>
      <c r="AN110" s="25">
        <f t="shared" si="45"/>
        <v>0</v>
      </c>
      <c r="AO110" s="40">
        <f t="shared" si="56"/>
        <v>0.64376400298730196</v>
      </c>
      <c r="AP110" s="40">
        <f t="shared" si="57"/>
        <v>0.62957430918595347</v>
      </c>
      <c r="AQ110" s="25">
        <f t="shared" si="46"/>
        <v>-4.1539695345480085E-4</v>
      </c>
      <c r="AR110" s="25">
        <f t="shared" si="47"/>
        <v>7.8813072778278603E-4</v>
      </c>
      <c r="AS110" s="25">
        <f>LN(N110/C110)</f>
        <v>-1.4588199469244426E-4</v>
      </c>
      <c r="AT110" s="28">
        <f>+(G110-I110)/(H110-I110)</f>
        <v>0.42867811799852806</v>
      </c>
      <c r="AU110" s="28">
        <f>+(N110-P110)/(O110-P110)</f>
        <v>0.60840998685939973</v>
      </c>
      <c r="AV110" s="40">
        <f>+(N110-V110)/(U110-V110)</f>
        <v>0.61015683345781557</v>
      </c>
      <c r="AW110" s="25">
        <f>LN(N110/C110)</f>
        <v>-1.4588199469244426E-4</v>
      </c>
      <c r="AX110" s="28">
        <f>(N110-L110)/(U110-V110)</f>
        <v>0.18147871545928748</v>
      </c>
      <c r="AY110" s="25">
        <f>LN(G110/I110)</f>
        <v>1.8641453065856705E-3</v>
      </c>
      <c r="AZ110" s="25">
        <f>LN(N110/P110)</f>
        <v>1.5022008603341507E-3</v>
      </c>
      <c r="BA110" s="25">
        <f t="shared" si="58"/>
        <v>0.40874035989716673</v>
      </c>
      <c r="BB110" s="25">
        <f>AR109</f>
        <v>-9.5910836203293387E-4</v>
      </c>
      <c r="BC110" s="25">
        <f t="shared" si="59"/>
        <v>-3.338481540520724E-4</v>
      </c>
      <c r="BD110" s="39">
        <f>IF(AR109&lt;0,1,0)</f>
        <v>1</v>
      </c>
      <c r="BF110" t="str">
        <f>IF(B110=2,IF(AV109&lt;0.226,IF(AND(ABS(AA110)&lt;0.03,AO110&lt;0.8),IF(AND(AT110&lt;0.5 &amp; Q109&lt;14),2,1),0),IF(AV109&lt;0.8,IF(AND(AT110&gt;0.2,AK110&gt;-0.03,AA110&gt;-0.01),1,0),0)),"")</f>
        <v/>
      </c>
      <c r="BG110" t="str">
        <f>IF(B110=3,IF(AV109&lt;0.85,IF(AND(K110&gt;942,AT110&gt;0.9),0.25,1)*IF(AR109&lt;-0.004,1,0.5),0),"")</f>
        <v/>
      </c>
      <c r="BH110">
        <f>IF(B110=4,IF(AV109&lt;0.6,IF(AQ110&gt;=0,IF(K110&lt;1018,2,1),0),IF(AV109&gt;0.85,IF(AQ110&lt;=0,-0.5,0),0)),"")</f>
        <v>0</v>
      </c>
      <c r="BI110" t="str">
        <f>IF(B110=5,IF(AV109&lt;0.4,IF(AQ110&gt; -0.004,1,0),IF(AV109&lt;0.95,IF(AND(AO110&lt;0.85,AT110&lt;0.95,AQ110&gt;0,K110&lt;1115),0.5,0),0)),"")</f>
        <v/>
      </c>
      <c r="BJ110" s="25" t="str">
        <f>IF(MAX(BE110:BI110)=0,"",MAX(BE110:BI110)*AR110)</f>
        <v/>
      </c>
    </row>
    <row r="111" spans="1:62">
      <c r="A111" s="1">
        <v>42664</v>
      </c>
      <c r="B111" s="41">
        <f t="shared" si="48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63"/>
        <v>3035.6824999999999</v>
      </c>
      <c r="T111" t="str">
        <f t="shared" si="62"/>
        <v>牛</v>
      </c>
      <c r="U111">
        <f t="shared" si="60"/>
        <v>3101.85</v>
      </c>
      <c r="V111">
        <f t="shared" si="61"/>
        <v>3069.27</v>
      </c>
      <c r="W111" s="40">
        <f t="shared" si="49"/>
        <v>1.0558959378263257E-2</v>
      </c>
      <c r="X111">
        <f t="shared" si="64"/>
        <v>1045</v>
      </c>
      <c r="Y111">
        <f t="shared" si="65"/>
        <v>1124</v>
      </c>
      <c r="Z111" s="25">
        <f t="shared" si="37"/>
        <v>1.0573150428864872E-2</v>
      </c>
      <c r="AA111" s="25">
        <f t="shared" si="50"/>
        <v>-9.9580763518179001E-4</v>
      </c>
      <c r="AB111" s="25">
        <f t="shared" si="51"/>
        <v>-3.5234559179519055E-3</v>
      </c>
      <c r="AC111" s="25">
        <f t="shared" si="52"/>
        <v>7.0355034603115313E-3</v>
      </c>
      <c r="AD111" s="25">
        <f t="shared" si="53"/>
        <v>6.6179138035917734E-3</v>
      </c>
      <c r="AE111" s="25">
        <f t="shared" si="54"/>
        <v>-3.9410455746714743E-3</v>
      </c>
      <c r="AF111" s="25">
        <f t="shared" si="38"/>
        <v>3.0944578856399044E-3</v>
      </c>
      <c r="AG111" s="25">
        <f t="shared" si="55"/>
        <v>2.0986502504580476E-3</v>
      </c>
      <c r="AH111" s="25">
        <f t="shared" si="39"/>
        <v>-3.1808887281741004E-4</v>
      </c>
      <c r="AI111" s="25">
        <f t="shared" si="40"/>
        <v>-9.610671181409725E-4</v>
      </c>
      <c r="AJ111" s="25">
        <f t="shared" si="41"/>
        <v>1.9469836417524585E-4</v>
      </c>
      <c r="AK111" s="25">
        <f t="shared" si="42"/>
        <v>-2.5833384256865161E-3</v>
      </c>
      <c r="AL111" s="25">
        <f t="shared" si="43"/>
        <v>1.0558959378263257E-2</v>
      </c>
      <c r="AM111" s="25">
        <f t="shared" si="44"/>
        <v>6.7773543499362919E-3</v>
      </c>
      <c r="AN111" s="25">
        <f t="shared" si="45"/>
        <v>0</v>
      </c>
      <c r="AO111" s="40">
        <f t="shared" si="56"/>
        <v>0.3720073664825021</v>
      </c>
      <c r="AP111" s="40">
        <f t="shared" si="57"/>
        <v>0.46623695518723413</v>
      </c>
      <c r="AQ111" s="25">
        <f t="shared" si="46"/>
        <v>7.3181087419370522E-4</v>
      </c>
      <c r="AR111" s="25">
        <f t="shared" si="47"/>
        <v>5.6777963113264999E-3</v>
      </c>
      <c r="AS111" s="25">
        <f>LN(N111/C111)</f>
        <v>3.0944578856399044E-3</v>
      </c>
      <c r="AT111" s="28">
        <f>+(G111-I111)/(H111-I111)</f>
        <v>0.12799263351749793</v>
      </c>
      <c r="AU111" s="28">
        <f>+(N111-P111)/(O111-P111)</f>
        <v>0.98275862068964914</v>
      </c>
      <c r="AV111" s="40">
        <f>+(N111-V111)/(U111-V111)</f>
        <v>0.66513198281154451</v>
      </c>
      <c r="AW111" s="25">
        <f>LN(N111/C111)</f>
        <v>3.0944578856399044E-3</v>
      </c>
      <c r="AX111" s="28">
        <f>(N111-L111)/(U111-V111)</f>
        <v>0.53713934929404661</v>
      </c>
      <c r="AY111" s="25">
        <f>LN(G111/I111)</f>
        <v>1.3577071489849581E-3</v>
      </c>
      <c r="AZ111" s="25">
        <f>LN(N111/P111)</f>
        <v>6.6608917084317798E-3</v>
      </c>
      <c r="BA111" s="25">
        <f t="shared" si="58"/>
        <v>0.61015683345781557</v>
      </c>
      <c r="BB111" s="25">
        <f>AR110</f>
        <v>7.8813072778278603E-4</v>
      </c>
      <c r="BC111" s="25">
        <f t="shared" si="59"/>
        <v>-1.4588199469244426E-4</v>
      </c>
      <c r="BD111" s="39">
        <f>IF(AR110&lt;0,1,0)</f>
        <v>0</v>
      </c>
      <c r="BF111" t="str">
        <f>IF(B111=2,IF(AV110&lt;0.226,IF(AND(ABS(AA111)&lt;0.03,AO111&lt;0.8),IF(AND(AT111&lt;0.5 &amp; Q110&lt;14),2,1),0),IF(AV110&lt;0.8,IF(AND(AT111&gt;0.2,AK111&gt;-0.03,AA111&gt;-0.01),1,0),0)),"")</f>
        <v/>
      </c>
      <c r="BG111" t="str">
        <f>IF(B111=3,IF(AV110&lt;0.85,IF(AND(K111&gt;942,AT111&gt;0.9),0.25,1)*IF(AR110&lt;-0.004,1,0.5),0),"")</f>
        <v/>
      </c>
      <c r="BH111" t="str">
        <f>IF(B111=4,IF(AV110&lt;0.6,IF(AQ111&gt;=0,IF(K111&lt;1018,2,1),0),IF(AV110&gt;0.85,IF(AQ111&lt;=0,-0.5,0),0)),"")</f>
        <v/>
      </c>
      <c r="BI111">
        <f>IF(B111=5,IF(AV110&lt;0.4,IF(AQ111&gt; -0.004,1,0),IF(AV110&lt;0.95,IF(AND(AO111&lt;0.85,AT111&lt;0.95,AQ111&gt;0,K111&lt;1115),0.5,0),0)),"")</f>
        <v>0</v>
      </c>
      <c r="BJ111" s="25" t="str">
        <f>IF(MAX(BE111:BI111)=0,"",MAX(BE111:BI111)*AR111)</f>
        <v/>
      </c>
    </row>
    <row r="112" spans="1:62">
      <c r="A112" s="1">
        <v>42667</v>
      </c>
      <c r="B112" s="41">
        <f t="shared" si="48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63"/>
        <v>3040.0869999999995</v>
      </c>
      <c r="T112" t="str">
        <f t="shared" si="62"/>
        <v>牛</v>
      </c>
      <c r="U112">
        <f t="shared" si="60"/>
        <v>3137.03</v>
      </c>
      <c r="V112">
        <f t="shared" si="61"/>
        <v>3090.79</v>
      </c>
      <c r="W112" s="40">
        <f t="shared" si="49"/>
        <v>1.4849770776080394E-2</v>
      </c>
      <c r="X112">
        <f t="shared" si="64"/>
        <v>1325</v>
      </c>
      <c r="Y112">
        <f t="shared" si="65"/>
        <v>952</v>
      </c>
      <c r="Z112" s="25">
        <f t="shared" si="37"/>
        <v>1.4954480037515639E-2</v>
      </c>
      <c r="AA112" s="25">
        <f t="shared" si="50"/>
        <v>3.5904958989899202E-4</v>
      </c>
      <c r="AB112" s="25">
        <f t="shared" si="51"/>
        <v>-2.8155364603829123E-3</v>
      </c>
      <c r="AC112" s="25">
        <f t="shared" si="52"/>
        <v>1.2034234315697417E-2</v>
      </c>
      <c r="AD112" s="25">
        <f t="shared" si="53"/>
        <v>1.444219108213928E-2</v>
      </c>
      <c r="AE112" s="25">
        <f t="shared" si="54"/>
        <v>-4.075796939409205E-4</v>
      </c>
      <c r="AF112" s="25">
        <f t="shared" si="38"/>
        <v>1.1626654621756442E-2</v>
      </c>
      <c r="AG112" s="25">
        <f t="shared" si="55"/>
        <v>1.1985704211655472E-2</v>
      </c>
      <c r="AH112" s="25">
        <f t="shared" si="39"/>
        <v>3.6215365411136093E-4</v>
      </c>
      <c r="AI112" s="25">
        <f t="shared" si="40"/>
        <v>1.1797504499510892E-3</v>
      </c>
      <c r="AJ112" s="25">
        <f t="shared" si="41"/>
        <v>9.5037375587880726E-4</v>
      </c>
      <c r="AK112" s="25">
        <f t="shared" si="42"/>
        <v>1.2422320362712822E-2</v>
      </c>
      <c r="AL112" s="25">
        <f t="shared" si="43"/>
        <v>1.449587029493977E-2</v>
      </c>
      <c r="AM112" s="25">
        <f t="shared" si="44"/>
        <v>4.1110453846600233E-3</v>
      </c>
      <c r="AN112" s="25">
        <f t="shared" si="45"/>
        <v>2.5869461564447254E-4</v>
      </c>
      <c r="AO112" s="40">
        <f t="shared" si="56"/>
        <v>2.7919344117000117E-2</v>
      </c>
      <c r="AP112" s="40">
        <f t="shared" si="57"/>
        <v>3.3237314425014534E-3</v>
      </c>
      <c r="AQ112" s="25">
        <f t="shared" si="46"/>
        <v>2.6820522969383663E-4</v>
      </c>
      <c r="AR112" s="25">
        <f t="shared" si="47"/>
        <v>-1.0543603566009604E-3</v>
      </c>
      <c r="AS112" s="25">
        <f>LN(N112/C112)</f>
        <v>1.1626654621756442E-2</v>
      </c>
      <c r="AT112" s="28">
        <f>+(G112-I112)/(H112-I112)</f>
        <v>0.88433414580101388</v>
      </c>
      <c r="AU112" s="28">
        <f>+(N112-P112)/(O112-P112)</f>
        <v>0.31468531468532035</v>
      </c>
      <c r="AV112" s="40">
        <f>+(N112-V112)/(U112-V112)</f>
        <v>0.80925605536331924</v>
      </c>
      <c r="AW112" s="25">
        <f>LN(N112/C112)</f>
        <v>1.1626654621756442E-2</v>
      </c>
      <c r="AX112" s="28">
        <f>(N112-L112)/(U112-V112)</f>
        <v>-7.1366782006923979E-2</v>
      </c>
      <c r="AY112" s="25">
        <f>LN(G112/I112)</f>
        <v>1.2829900056653723E-2</v>
      </c>
      <c r="AZ112" s="25">
        <f>LN(N112/P112)</f>
        <v>1.2955089242769593E-3</v>
      </c>
      <c r="BA112" s="25">
        <f t="shared" si="58"/>
        <v>0.66513198281154451</v>
      </c>
      <c r="BB112" s="25">
        <f>AR111</f>
        <v>5.6777963113264999E-3</v>
      </c>
      <c r="BC112" s="25">
        <f t="shared" si="59"/>
        <v>3.0944578856399044E-3</v>
      </c>
      <c r="BD112" s="39">
        <f>IF(AR111&lt;0,1,0)</f>
        <v>0</v>
      </c>
      <c r="BF112" t="str">
        <f>IF(B112=2,IF(AV111&lt;0.226,IF(AND(ABS(AA112)&lt;0.03,AO112&lt;0.8),IF(AND(AT112&lt;0.5 &amp; Q111&lt;14),2,1),0),IF(AV111&lt;0.8,IF(AND(AT112&gt;0.2,AK112&gt;-0.03,AA112&gt;-0.01),1,0),0)),"")</f>
        <v/>
      </c>
      <c r="BG112" t="str">
        <f>IF(B112=3,IF(AV111&lt;0.85,IF(AND(K112&gt;942,AT112&gt;0.9),0.25,1)*IF(AR111&lt;-0.004,1,0.5),0),"")</f>
        <v/>
      </c>
      <c r="BH112" t="str">
        <f>IF(B112=4,IF(AV111&lt;0.6,IF(AQ112&gt;=0,IF(K112&lt;1018,2,1),0),IF(AV111&gt;0.85,IF(AQ112&lt;=0,-0.5,0),0)),"")</f>
        <v/>
      </c>
      <c r="BI112" t="str">
        <f>IF(B112=5,IF(AV111&lt;0.4,IF(AQ112&gt; -0.004,1,0),IF(AV111&lt;0.95,IF(AND(AO112&lt;0.85,AT112&lt;0.95,AQ112&gt;0,K112&lt;1115),0.5,0),0)),"")</f>
        <v/>
      </c>
      <c r="BJ112" s="25" t="str">
        <f>IF(MAX(BE112:BI112)=0,"",MAX(BE112:BI112)*AR112)</f>
        <v/>
      </c>
    </row>
    <row r="113" spans="1:62">
      <c r="A113" s="1">
        <v>42668</v>
      </c>
      <c r="B113" s="41">
        <f t="shared" si="48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63"/>
        <v>3045.1950000000002</v>
      </c>
      <c r="T113" t="str">
        <f t="shared" si="62"/>
        <v>牛</v>
      </c>
      <c r="U113">
        <f t="shared" si="60"/>
        <v>3132.5</v>
      </c>
      <c r="V113">
        <f t="shared" si="61"/>
        <v>3121.05</v>
      </c>
      <c r="W113" s="40">
        <f t="shared" si="49"/>
        <v>3.6619241215228391E-3</v>
      </c>
      <c r="X113">
        <f t="shared" si="64"/>
        <v>1500</v>
      </c>
      <c r="Y113">
        <f t="shared" si="65"/>
        <v>1337</v>
      </c>
      <c r="Z113" s="25">
        <f t="shared" si="37"/>
        <v>3.660521040802763E-3</v>
      </c>
      <c r="AA113" s="25">
        <f t="shared" si="50"/>
        <v>-7.6724135212836186E-5</v>
      </c>
      <c r="AB113" s="25">
        <f t="shared" si="51"/>
        <v>-1.7878693115156767E-4</v>
      </c>
      <c r="AC113" s="25">
        <f t="shared" si="52"/>
        <v>3.4831371903711436E-3</v>
      </c>
      <c r="AD113" s="25">
        <f t="shared" si="53"/>
        <v>1.4471759438524742E-3</v>
      </c>
      <c r="AE113" s="25">
        <f t="shared" si="54"/>
        <v>-2.2147481776703059E-3</v>
      </c>
      <c r="AF113" s="25">
        <f t="shared" si="38"/>
        <v>1.2683890127010205E-3</v>
      </c>
      <c r="AG113" s="25">
        <f t="shared" si="55"/>
        <v>1.1916648774880358E-3</v>
      </c>
      <c r="AH113" s="25">
        <f t="shared" si="39"/>
        <v>-6.3639781807104192E-4</v>
      </c>
      <c r="AI113" s="25">
        <f t="shared" si="40"/>
        <v>9.6182274408548819E-4</v>
      </c>
      <c r="AJ113" s="25">
        <f t="shared" si="41"/>
        <v>1.6622818692908713E-4</v>
      </c>
      <c r="AK113" s="25">
        <f t="shared" si="42"/>
        <v>-9.8514927540347048E-4</v>
      </c>
      <c r="AL113" s="25">
        <f t="shared" si="43"/>
        <v>3.2006575716193933E-3</v>
      </c>
      <c r="AM113" s="25">
        <f t="shared" si="44"/>
        <v>3.6619241215228391E-3</v>
      </c>
      <c r="AN113" s="25">
        <f t="shared" si="45"/>
        <v>1.5999283266234741E-4</v>
      </c>
      <c r="AO113" s="40">
        <f t="shared" si="56"/>
        <v>0.54845154845153965</v>
      </c>
      <c r="AP113" s="40">
        <f t="shared" si="57"/>
        <v>0.57242757242758779</v>
      </c>
      <c r="AQ113" s="25">
        <f t="shared" si="46"/>
        <v>-8.6392950388942765E-5</v>
      </c>
      <c r="AR113" s="25">
        <f t="shared" si="47"/>
        <v>2.0935454554420036E-3</v>
      </c>
      <c r="AS113" s="25">
        <f>LN(N113/C113)</f>
        <v>1.2683890127010205E-3</v>
      </c>
      <c r="AT113" s="28">
        <f>+(G113-I113)/(H113-I113)</f>
        <v>0.24075924075923191</v>
      </c>
      <c r="AU113" s="28">
        <f>+(N113-P113)/(O113-P113)</f>
        <v>0.9510917030567726</v>
      </c>
      <c r="AV113" s="40">
        <f>+(N113-V113)/(U113-V113)</f>
        <v>0.9510917030567726</v>
      </c>
      <c r="AW113" s="25">
        <f>LN(N113/C113)</f>
        <v>1.2683890127010205E-3</v>
      </c>
      <c r="AX113" s="28">
        <f>(N113-L113)/(U113-V113)</f>
        <v>0.57205240174674987</v>
      </c>
      <c r="AY113" s="25">
        <f>LN(G113/I113)</f>
        <v>7.7152469584680378E-4</v>
      </c>
      <c r="AZ113" s="25">
        <f>LN(N113/P113)</f>
        <v>3.4831371903711436E-3</v>
      </c>
      <c r="BA113" s="25">
        <f t="shared" si="58"/>
        <v>0.80925605536331924</v>
      </c>
      <c r="BB113" s="25">
        <f>AR112</f>
        <v>-1.0543603566009604E-3</v>
      </c>
      <c r="BC113" s="25">
        <f t="shared" si="59"/>
        <v>1.1626654621756442E-2</v>
      </c>
      <c r="BD113" s="39">
        <f>IF(AR112&lt;0,1,0)</f>
        <v>1</v>
      </c>
      <c r="BF113">
        <f>IF(B113=2,IF(AV112&lt;0.226,IF(AND(ABS(AA113)&lt;0.03,AO113&lt;0.8),IF(AND(AT113&lt;0.5 &amp; Q112&lt;14),2,1),0),IF(AV112&lt;0.8,IF(AND(AT113&gt;0.2,AK113&gt;-0.03,AA113&gt;-0.01),1,0),0)),"")</f>
        <v>0</v>
      </c>
      <c r="BG113" t="str">
        <f>IF(B113=3,IF(AV112&lt;0.85,IF(AND(K113&gt;942,AT113&gt;0.9),0.25,1)*IF(AR112&lt;-0.004,1,0.5),0),"")</f>
        <v/>
      </c>
      <c r="BH113" t="str">
        <f>IF(B113=4,IF(AV112&lt;0.6,IF(AQ113&gt;=0,IF(K113&lt;1018,2,1),0),IF(AV112&gt;0.85,IF(AQ113&lt;=0,-0.5,0),0)),"")</f>
        <v/>
      </c>
      <c r="BI113" t="str">
        <f>IF(B113=5,IF(AV112&lt;0.4,IF(AQ113&gt; -0.004,1,0),IF(AV112&lt;0.95,IF(AND(AO113&lt;0.85,AT113&lt;0.95,AQ113&gt;0,K113&lt;1115),0.5,0),0)),"")</f>
        <v/>
      </c>
      <c r="BJ113" s="25" t="str">
        <f>IF(MAX(BE113:BI113)=0,"",MAX(BE113:BI113)*AR113)</f>
        <v/>
      </c>
    </row>
    <row r="114" spans="1:62">
      <c r="A114" s="1">
        <v>42669</v>
      </c>
      <c r="B114" s="41">
        <f t="shared" si="48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63"/>
        <v>3050.7039999999997</v>
      </c>
      <c r="T114" t="str">
        <f t="shared" si="62"/>
        <v>牛</v>
      </c>
      <c r="U114">
        <f t="shared" si="60"/>
        <v>3129.84</v>
      </c>
      <c r="V114">
        <f t="shared" si="61"/>
        <v>3110.39</v>
      </c>
      <c r="W114" s="40">
        <f t="shared" si="49"/>
        <v>6.2337647763805407E-3</v>
      </c>
      <c r="X114">
        <f t="shared" si="64"/>
        <v>931</v>
      </c>
      <c r="Y114">
        <f t="shared" si="65"/>
        <v>1421</v>
      </c>
      <c r="Z114" s="25">
        <f t="shared" si="37"/>
        <v>6.2143751757279195E-3</v>
      </c>
      <c r="AA114" s="25">
        <f t="shared" si="50"/>
        <v>-6.7073582231572495E-4</v>
      </c>
      <c r="AB114" s="25">
        <f t="shared" si="51"/>
        <v>-4.3322754533919126E-3</v>
      </c>
      <c r="AC114" s="25">
        <f t="shared" si="52"/>
        <v>1.9014893229885473E-3</v>
      </c>
      <c r="AD114" s="25">
        <f t="shared" si="53"/>
        <v>0</v>
      </c>
      <c r="AE114" s="25">
        <f t="shared" si="54"/>
        <v>-6.233764776380434E-3</v>
      </c>
      <c r="AF114" s="25">
        <f t="shared" si="38"/>
        <v>-4.3322754533919126E-3</v>
      </c>
      <c r="AG114" s="25">
        <f t="shared" si="55"/>
        <v>-5.0030112757077083E-3</v>
      </c>
      <c r="AH114" s="25">
        <f t="shared" si="39"/>
        <v>-9.7816400675930135E-4</v>
      </c>
      <c r="AI114" s="25">
        <f t="shared" si="40"/>
        <v>-1.4004126791111267E-3</v>
      </c>
      <c r="AJ114" s="25">
        <f t="shared" si="41"/>
        <v>-1.499602998217247E-3</v>
      </c>
      <c r="AK114" s="25">
        <f t="shared" si="42"/>
        <v>-2.8508507062511685E-3</v>
      </c>
      <c r="AL114" s="25">
        <f t="shared" si="43"/>
        <v>5.5331335368489854E-3</v>
      </c>
      <c r="AM114" s="25">
        <f t="shared" si="44"/>
        <v>3.5687388443104875E-3</v>
      </c>
      <c r="AN114" s="25">
        <f t="shared" si="45"/>
        <v>-1.7944979459493974E-4</v>
      </c>
      <c r="AO114" s="40">
        <f t="shared" si="56"/>
        <v>1</v>
      </c>
      <c r="AP114" s="40">
        <f t="shared" si="57"/>
        <v>1.1215981470758489</v>
      </c>
      <c r="AQ114" s="25">
        <f t="shared" si="46"/>
        <v>-3.525844476270026E-4</v>
      </c>
      <c r="AR114" s="25">
        <f t="shared" si="47"/>
        <v>-1.3019749525458406E-3</v>
      </c>
      <c r="AS114" s="25">
        <f>LN(N114/C114)</f>
        <v>-4.3322754533919126E-3</v>
      </c>
      <c r="AT114" s="28">
        <f>+(G114-I114)/(H114-I114)</f>
        <v>0.48407643312100068</v>
      </c>
      <c r="AU114" s="28">
        <f>+(N114-P114)/(O114-P114)</f>
        <v>0.53237410071941449</v>
      </c>
      <c r="AV114" s="40">
        <f>+(N114-V114)/(U114-V114)</f>
        <v>0.30437017994858556</v>
      </c>
      <c r="AW114" s="25">
        <f>LN(N114/C114)</f>
        <v>-4.3322754533919126E-3</v>
      </c>
      <c r="AX114" s="28">
        <f>(N114-L114)/(U114-V114)</f>
        <v>-0.20874035989716649</v>
      </c>
      <c r="AY114" s="25">
        <f>LN(G114/I114)</f>
        <v>2.6822828305978655E-3</v>
      </c>
      <c r="AZ114" s="25">
        <f>LN(N114/P114)</f>
        <v>1.9014893229885473E-3</v>
      </c>
      <c r="BA114" s="25">
        <f t="shared" si="58"/>
        <v>0.9510917030567726</v>
      </c>
      <c r="BB114" s="25">
        <f>AR113</f>
        <v>2.0935454554420036E-3</v>
      </c>
      <c r="BC114" s="25">
        <f t="shared" si="59"/>
        <v>1.2683890127010205E-3</v>
      </c>
      <c r="BD114" s="39">
        <f>IF(AR113&lt;0,1,0)</f>
        <v>0</v>
      </c>
      <c r="BF114" t="str">
        <f>IF(B114=2,IF(AV113&lt;0.226,IF(AND(ABS(AA114)&lt;0.03,AO114&lt;0.8),IF(AND(AT114&lt;0.5 &amp; Q113&lt;14),2,1),0),IF(AV113&lt;0.8,IF(AND(AT114&gt;0.2,AK114&gt;-0.03,AA114&gt;-0.01),1,0),0)),"")</f>
        <v/>
      </c>
      <c r="BG114">
        <f>IF(B114=3,IF(AV113&lt;0.85,IF(AND(K114&gt;942,AT114&gt;0.9),0.25,1)*IF(AR113&lt;-0.004,1,0.5),0),"")</f>
        <v>0</v>
      </c>
      <c r="BH114" t="str">
        <f>IF(B114=4,IF(AV113&lt;0.6,IF(AQ114&gt;=0,IF(K114&lt;1018,2,1),0),IF(AV113&gt;0.85,IF(AQ114&lt;=0,-0.5,0),0)),"")</f>
        <v/>
      </c>
      <c r="BI114" t="str">
        <f>IF(B114=5,IF(AV113&lt;0.4,IF(AQ114&gt; -0.004,1,0),IF(AV113&lt;0.95,IF(AND(AO114&lt;0.85,AT114&lt;0.95,AQ114&gt;0,K114&lt;1115),0.5,0),0)),"")</f>
        <v/>
      </c>
      <c r="BJ114" s="25" t="str">
        <f>IF(MAX(BE114:BI114)=0,"",MAX(BE114:BI114)*AR114)</f>
        <v/>
      </c>
    </row>
    <row r="115" spans="1:62">
      <c r="A115" s="1">
        <v>42670</v>
      </c>
      <c r="B115" s="41">
        <f t="shared" si="48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63"/>
        <v>3055.2259999999997</v>
      </c>
      <c r="T115" t="str">
        <f t="shared" si="62"/>
        <v>牛</v>
      </c>
      <c r="U115">
        <f t="shared" si="60"/>
        <v>3114.76</v>
      </c>
      <c r="V115">
        <f t="shared" si="61"/>
        <v>3100.39</v>
      </c>
      <c r="W115" s="40">
        <f t="shared" si="49"/>
        <v>4.6241926924766742E-3</v>
      </c>
      <c r="X115">
        <f t="shared" si="64"/>
        <v>940</v>
      </c>
      <c r="Y115">
        <f t="shared" si="65"/>
        <v>1408</v>
      </c>
      <c r="Z115" s="25">
        <f t="shared" si="37"/>
        <v>4.6167191415537965E-3</v>
      </c>
      <c r="AA115" s="25">
        <f t="shared" si="50"/>
        <v>-1.1912197924545404E-3</v>
      </c>
      <c r="AB115" s="25">
        <f t="shared" si="51"/>
        <v>-7.7403486378927399E-4</v>
      </c>
      <c r="AC115" s="25">
        <f t="shared" si="52"/>
        <v>3.8501578286872559E-3</v>
      </c>
      <c r="AD115" s="25">
        <f t="shared" si="53"/>
        <v>6.9371293344944543E-4</v>
      </c>
      <c r="AE115" s="25">
        <f t="shared" si="54"/>
        <v>-3.9304797590270701E-3</v>
      </c>
      <c r="AF115" s="25">
        <f t="shared" si="38"/>
        <v>-8.0321930339766927E-5</v>
      </c>
      <c r="AG115" s="25">
        <f t="shared" si="55"/>
        <v>-1.2715417227943439E-3</v>
      </c>
      <c r="AH115" s="25">
        <f t="shared" si="39"/>
        <v>2.0238265489111066E-4</v>
      </c>
      <c r="AI115" s="25">
        <f t="shared" si="40"/>
        <v>-2.0563702567090499E-4</v>
      </c>
      <c r="AJ115" s="25">
        <f t="shared" si="41"/>
        <v>5.8776015297262892E-4</v>
      </c>
      <c r="AK115" s="25">
        <f t="shared" si="42"/>
        <v>-2.1838388586616084E-3</v>
      </c>
      <c r="AL115" s="25">
        <f t="shared" si="43"/>
        <v>3.5603765227240911E-3</v>
      </c>
      <c r="AM115" s="25">
        <f t="shared" si="44"/>
        <v>4.1007409175676073E-3</v>
      </c>
      <c r="AN115" s="25">
        <f t="shared" si="45"/>
        <v>9.6592692764433624E-6</v>
      </c>
      <c r="AO115" s="40">
        <f t="shared" si="56"/>
        <v>0.80487804878046276</v>
      </c>
      <c r="AP115" s="40">
        <f t="shared" si="57"/>
        <v>1.1400180668473083</v>
      </c>
      <c r="AQ115" s="25">
        <f t="shared" si="46"/>
        <v>-7.7948100821377401E-4</v>
      </c>
      <c r="AR115" s="25">
        <f t="shared" si="47"/>
        <v>2.0938576590453944E-3</v>
      </c>
      <c r="AS115" s="25">
        <f>LN(N115/C115)</f>
        <v>-8.0321930339766927E-5</v>
      </c>
      <c r="AT115" s="28">
        <f>+(G115-I115)/(H115-I115)</f>
        <v>0.19150858175247151</v>
      </c>
      <c r="AU115" s="28">
        <f>+(N115-P115)/(O115-P115)</f>
        <v>0.93877551020406702</v>
      </c>
      <c r="AV115" s="40">
        <f>+(N115-V115)/(U115-V115)</f>
        <v>0.83228949199719893</v>
      </c>
      <c r="AW115" s="25">
        <f>LN(N115/C115)</f>
        <v>-8.0321930339766927E-5</v>
      </c>
      <c r="AX115" s="28">
        <f>(N115-L115)/(U115-V115)</f>
        <v>0.45302713987471172</v>
      </c>
      <c r="AY115" s="25">
        <f>LN(G115/I115)</f>
        <v>6.8282473061299313E-4</v>
      </c>
      <c r="AZ115" s="25">
        <f>LN(N115/P115)</f>
        <v>3.8501578286872559E-3</v>
      </c>
      <c r="BA115" s="25">
        <f t="shared" si="58"/>
        <v>0.30437017994858556</v>
      </c>
      <c r="BB115" s="25">
        <f>AR114</f>
        <v>-1.3019749525458406E-3</v>
      </c>
      <c r="BC115" s="25">
        <f t="shared" si="59"/>
        <v>-4.3322754533919126E-3</v>
      </c>
      <c r="BD115" s="39">
        <f>IF(AR114&lt;0,1,0)</f>
        <v>1</v>
      </c>
      <c r="BF115" t="str">
        <f>IF(B115=2,IF(AV114&lt;0.226,IF(AND(ABS(AA115)&lt;0.03,AO115&lt;0.8),IF(AND(AT115&lt;0.5 &amp; Q114&lt;14),2,1),0),IF(AV114&lt;0.8,IF(AND(AT115&gt;0.2,AK115&gt;-0.03,AA115&gt;-0.01),1,0),0)),"")</f>
        <v/>
      </c>
      <c r="BG115" t="str">
        <f>IF(B115=3,IF(AV114&lt;0.85,IF(AND(K115&gt;942,AT115&gt;0.9),0.25,1)*IF(AR114&lt;-0.004,1,0.5),0),"")</f>
        <v/>
      </c>
      <c r="BH115">
        <f>IF(B115=4,IF(AV114&lt;0.6,IF(AQ115&gt;=0,IF(K115&lt;1018,2,1),0),IF(AV114&gt;0.85,IF(AQ115&lt;=0,-0.5,0),0)),"")</f>
        <v>0</v>
      </c>
      <c r="BI115" t="str">
        <f>IF(B115=5,IF(AV114&lt;0.4,IF(AQ115&gt; -0.004,1,0),IF(AV114&lt;0.95,IF(AND(AO115&lt;0.85,AT115&lt;0.95,AQ115&gt;0,K115&lt;1115),0.5,0),0)),"")</f>
        <v/>
      </c>
      <c r="BJ115" s="25" t="str">
        <f>IF(MAX(BE115:BI115)=0,"",MAX(BE115:BI115)*AR115)</f>
        <v/>
      </c>
    </row>
    <row r="116" spans="1:62">
      <c r="A116" s="1">
        <v>42671</v>
      </c>
      <c r="B116" s="41">
        <f t="shared" si="48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63"/>
        <v>3058.7280000000001</v>
      </c>
      <c r="T116" t="str">
        <f t="shared" si="62"/>
        <v>牛</v>
      </c>
      <c r="U116">
        <f t="shared" si="60"/>
        <v>3128.64</v>
      </c>
      <c r="V116">
        <f t="shared" si="61"/>
        <v>3101.24</v>
      </c>
      <c r="W116" s="40">
        <f t="shared" si="49"/>
        <v>8.796373822741883E-3</v>
      </c>
      <c r="X116">
        <f t="shared" si="64"/>
        <v>952</v>
      </c>
      <c r="Y116">
        <f t="shared" si="65"/>
        <v>1456</v>
      </c>
      <c r="Z116" s="25">
        <f t="shared" si="37"/>
        <v>8.805476106308479E-3</v>
      </c>
      <c r="AA116" s="25">
        <f t="shared" si="50"/>
        <v>-2.0886721744304483E-4</v>
      </c>
      <c r="AB116" s="25">
        <f t="shared" si="51"/>
        <v>-7.8198222610499565E-3</v>
      </c>
      <c r="AC116" s="25">
        <f t="shared" si="52"/>
        <v>9.7655156169197362E-4</v>
      </c>
      <c r="AD116" s="25">
        <f t="shared" si="53"/>
        <v>5.4292046941796877E-3</v>
      </c>
      <c r="AE116" s="25">
        <f t="shared" si="54"/>
        <v>-3.3671691285622782E-3</v>
      </c>
      <c r="AF116" s="25">
        <f t="shared" si="38"/>
        <v>-2.3906175668702559E-3</v>
      </c>
      <c r="AG116" s="25">
        <f t="shared" si="55"/>
        <v>-2.5994847843133408E-3</v>
      </c>
      <c r="AH116" s="25">
        <f t="shared" si="39"/>
        <v>5.5902358671898402E-4</v>
      </c>
      <c r="AI116" s="25">
        <f t="shared" si="40"/>
        <v>1.5477940606656549E-3</v>
      </c>
      <c r="AJ116" s="25">
        <f t="shared" si="41"/>
        <v>3.4583572319937081E-3</v>
      </c>
      <c r="AK116" s="25">
        <f t="shared" si="42"/>
        <v>5.3011623638065351E-4</v>
      </c>
      <c r="AL116" s="25">
        <f t="shared" si="43"/>
        <v>7.034116905204486E-3</v>
      </c>
      <c r="AM116" s="25">
        <f t="shared" si="44"/>
        <v>4.7577241775844242E-3</v>
      </c>
      <c r="AN116" s="25">
        <f t="shared" si="45"/>
        <v>-3.212025824955529E-5</v>
      </c>
      <c r="AO116" s="40">
        <f t="shared" si="56"/>
        <v>0.22754217966255444</v>
      </c>
      <c r="AP116" s="40">
        <f t="shared" si="57"/>
        <v>0.25718194254445575</v>
      </c>
      <c r="AQ116" s="25">
        <f t="shared" si="46"/>
        <v>-9.0300133552352938E-4</v>
      </c>
      <c r="AR116" s="25">
        <f t="shared" si="47"/>
        <v>-2.8886135450013517E-3</v>
      </c>
      <c r="AS116" s="25">
        <f>LN(N116/C116)</f>
        <v>-2.3906175668702559E-3</v>
      </c>
      <c r="AT116" s="28">
        <f>+(G116-I116)/(H116-I116)</f>
        <v>0.30278157774737446</v>
      </c>
      <c r="AU116" s="28">
        <f>+(N116-P116)/(O116-P116)</f>
        <v>0.20486815415822274</v>
      </c>
      <c r="AV116" s="40">
        <f>+(N116-V116)/(U116-V116)</f>
        <v>0.11058394160584635</v>
      </c>
      <c r="AW116" s="25">
        <f>LN(N116/C116)</f>
        <v>-2.3906175668702559E-3</v>
      </c>
      <c r="AX116" s="28">
        <f>(N116-L116)/(U116-V116)</f>
        <v>-0.32773722627737184</v>
      </c>
      <c r="AY116" s="25">
        <f>LN(G116/I116)</f>
        <v>2.1350284474056197E-3</v>
      </c>
      <c r="AZ116" s="25">
        <f>LN(N116/P116)</f>
        <v>9.7655156169197362E-4</v>
      </c>
      <c r="BA116" s="25">
        <f t="shared" si="58"/>
        <v>0.83228949199719893</v>
      </c>
      <c r="BB116" s="25">
        <f>AR115</f>
        <v>2.0938576590453944E-3</v>
      </c>
      <c r="BC116" s="25">
        <f t="shared" si="59"/>
        <v>-8.0321930339766927E-5</v>
      </c>
      <c r="BD116" s="39">
        <f>IF(AR115&lt;0,1,0)</f>
        <v>0</v>
      </c>
      <c r="BF116" t="str">
        <f>IF(B116=2,IF(AV115&lt;0.226,IF(AND(ABS(AA116)&lt;0.03,AO116&lt;0.8),IF(AND(AT116&lt;0.5 &amp; Q115&lt;14),2,1),0),IF(AV115&lt;0.8,IF(AND(AT116&gt;0.2,AK116&gt;-0.03,AA116&gt;-0.01),1,0),0)),"")</f>
        <v/>
      </c>
      <c r="BG116" t="str">
        <f>IF(B116=3,IF(AV115&lt;0.85,IF(AND(K116&gt;942,AT116&gt;0.9),0.25,1)*IF(AR115&lt;-0.004,1,0.5),0),"")</f>
        <v/>
      </c>
      <c r="BH116" t="str">
        <f>IF(B116=4,IF(AV115&lt;0.6,IF(AQ116&gt;=0,IF(K116&lt;1018,2,1),0),IF(AV115&gt;0.85,IF(AQ116&lt;=0,-0.5,0),0)),"")</f>
        <v/>
      </c>
      <c r="BI116">
        <f>IF(B116=5,IF(AV115&lt;0.4,IF(AQ116&gt; -0.004,1,0),IF(AV115&lt;0.95,IF(AND(AO116&lt;0.85,AT116&lt;0.95,AQ116&gt;0,K116&lt;1115),0.5,0),0)),"")</f>
        <v>0</v>
      </c>
      <c r="BJ116" s="25" t="str">
        <f>IF(MAX(BE116:BI116)=0,"",MAX(BE116:BI116)*AR116)</f>
        <v/>
      </c>
    </row>
    <row r="117" spans="1:62">
      <c r="A117" s="1">
        <v>42674</v>
      </c>
      <c r="B117" s="41">
        <f t="shared" si="48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63"/>
        <v>3062.2464999999997</v>
      </c>
      <c r="T117" t="str">
        <f t="shared" si="62"/>
        <v>牛</v>
      </c>
      <c r="U117">
        <f t="shared" ref="U117:U148" si="66">MAX(H117,O117)</f>
        <v>3102.3</v>
      </c>
      <c r="V117">
        <f t="shared" ref="V117:V148" si="67">MIN(I117,P117)</f>
        <v>3081.07</v>
      </c>
      <c r="W117" s="40">
        <f t="shared" si="49"/>
        <v>6.8668326243264089E-3</v>
      </c>
      <c r="X117">
        <f t="shared" si="64"/>
        <v>1413</v>
      </c>
      <c r="Y117">
        <f t="shared" si="65"/>
        <v>1017</v>
      </c>
      <c r="Z117" s="25">
        <f t="shared" si="37"/>
        <v>6.8546004604173516E-3</v>
      </c>
      <c r="AA117" s="25">
        <f t="shared" si="50"/>
        <v>-2.2833342716175528E-3</v>
      </c>
      <c r="AB117" s="25">
        <f t="shared" si="51"/>
        <v>-5.8360836055197749E-4</v>
      </c>
      <c r="AC117" s="25">
        <f t="shared" si="52"/>
        <v>6.2832242637745834E-3</v>
      </c>
      <c r="AD117" s="25">
        <f t="shared" si="53"/>
        <v>1.648523074400357E-3</v>
      </c>
      <c r="AE117" s="25">
        <f t="shared" si="54"/>
        <v>-5.2183095499261749E-3</v>
      </c>
      <c r="AF117" s="25">
        <f t="shared" si="38"/>
        <v>1.0649147138482404E-3</v>
      </c>
      <c r="AG117" s="25">
        <f t="shared" si="55"/>
        <v>-1.2184195577692408E-3</v>
      </c>
      <c r="AH117" s="25">
        <f t="shared" si="39"/>
        <v>-7.0411165339142245E-4</v>
      </c>
      <c r="AI117" s="25">
        <f t="shared" si="40"/>
        <v>-3.6389376947429581E-3</v>
      </c>
      <c r="AJ117" s="25">
        <f t="shared" si="41"/>
        <v>-2.1785374280612235E-3</v>
      </c>
      <c r="AK117" s="25">
        <f t="shared" si="42"/>
        <v>-2.2691432249525574E-3</v>
      </c>
      <c r="AL117" s="25">
        <f t="shared" si="43"/>
        <v>5.2893391563873645E-3</v>
      </c>
      <c r="AM117" s="25">
        <f t="shared" si="44"/>
        <v>4.4679492233939012E-3</v>
      </c>
      <c r="AN117" s="25">
        <f t="shared" si="45"/>
        <v>8.41342265000461E-5</v>
      </c>
      <c r="AO117" s="40">
        <f t="shared" si="56"/>
        <v>0.9865361077111503</v>
      </c>
      <c r="AP117" s="40">
        <f t="shared" si="57"/>
        <v>1.4198286413708847</v>
      </c>
      <c r="AQ117" s="25">
        <f t="shared" si="46"/>
        <v>-3.657117746549268E-4</v>
      </c>
      <c r="AR117" s="25">
        <f t="shared" si="47"/>
        <v>3.2499237123006569E-3</v>
      </c>
      <c r="AS117" s="25">
        <f>LN(N117/C117)</f>
        <v>1.0649147138482404E-3</v>
      </c>
      <c r="AT117" s="28">
        <f>+(G117-I117)/(H117-I117)</f>
        <v>0.55691554467564752</v>
      </c>
      <c r="AU117" s="28">
        <f>+(N117-P117)/(O117-P117)</f>
        <v>0.86912509038319952</v>
      </c>
      <c r="AV117" s="40">
        <f>+(N117-V117)/(U117-V117)</f>
        <v>0.91474328780026382</v>
      </c>
      <c r="AW117" s="25">
        <f>LN(N117/C117)</f>
        <v>1.0649147138482404E-3</v>
      </c>
      <c r="AX117" s="28">
        <f>(N117-L117)/(U117-V117)</f>
        <v>0.47385774846914447</v>
      </c>
      <c r="AY117" s="25">
        <f>LN(G117/I117)</f>
        <v>2.9491663249737923E-3</v>
      </c>
      <c r="AZ117" s="25">
        <f>LN(N117/P117)</f>
        <v>3.8843408628417768E-3</v>
      </c>
      <c r="BA117" s="25">
        <f t="shared" si="58"/>
        <v>0.11058394160584635</v>
      </c>
      <c r="BB117" s="25">
        <f>AR116</f>
        <v>-2.8886135450013517E-3</v>
      </c>
      <c r="BC117" s="25">
        <f t="shared" si="59"/>
        <v>-2.3906175668702559E-3</v>
      </c>
      <c r="BD117" s="39">
        <f>IF(AR116&lt;0,1,0)</f>
        <v>1</v>
      </c>
      <c r="BF117" t="str">
        <f>IF(B117=2,IF(AV116&lt;0.226,IF(AND(ABS(AA117)&lt;0.03,AO117&lt;0.8),IF(AND(AT117&lt;0.5 &amp; Q116&lt;14),2,1),0),IF(AV116&lt;0.8,IF(AND(AT117&gt;0.2,AK117&gt;-0.03,AA117&gt;-0.01),1,0),0)),"")</f>
        <v/>
      </c>
      <c r="BG117" t="str">
        <f>IF(B117=3,IF(AV116&lt;0.85,IF(AND(K117&gt;942,AT117&gt;0.9),0.25,1)*IF(AR116&lt;-0.004,1,0.5),0),"")</f>
        <v/>
      </c>
      <c r="BH117" t="str">
        <f>IF(B117=4,IF(AV116&lt;0.6,IF(AQ117&gt;=0,IF(K117&lt;1018,2,1),0),IF(AV116&gt;0.85,IF(AQ117&lt;=0,-0.5,0),0)),"")</f>
        <v/>
      </c>
      <c r="BI117" t="str">
        <f>IF(B117=5,IF(AV116&lt;0.4,IF(AQ117&gt; -0.004,1,0),IF(AV116&lt;0.95,IF(AND(AO117&lt;0.85,AT117&lt;0.95,AQ117&gt;0,K117&lt;1115),0.5,0),0)),"")</f>
        <v/>
      </c>
      <c r="BJ117" s="25" t="str">
        <f>IF(MAX(BE117:BI117)=0,"",MAX(BE117:BI117)*AR117)</f>
        <v/>
      </c>
    </row>
    <row r="118" spans="1:62">
      <c r="A118" s="1">
        <f>A117+1</f>
        <v>42675</v>
      </c>
      <c r="B118" s="41">
        <f t="shared" si="48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63"/>
        <v>3068.2494999999994</v>
      </c>
      <c r="T118" t="str">
        <f t="shared" si="62"/>
        <v>牛</v>
      </c>
      <c r="U118">
        <f t="shared" si="66"/>
        <v>3120.85</v>
      </c>
      <c r="V118">
        <f t="shared" si="67"/>
        <v>3097.69</v>
      </c>
      <c r="W118" s="40">
        <f t="shared" si="49"/>
        <v>7.4487281848006947E-3</v>
      </c>
      <c r="X118">
        <f t="shared" si="64"/>
        <v>1432</v>
      </c>
      <c r="Y118">
        <f t="shared" si="65"/>
        <v>939</v>
      </c>
      <c r="Z118" s="25">
        <f t="shared" si="37"/>
        <v>7.4669693003101096E-3</v>
      </c>
      <c r="AA118" s="25">
        <f t="shared" si="50"/>
        <v>3.7728852539156514E-4</v>
      </c>
      <c r="AB118" s="25">
        <f t="shared" si="51"/>
        <v>-1.6419259113999727E-3</v>
      </c>
      <c r="AC118" s="25">
        <f t="shared" si="52"/>
        <v>5.8068022734007315E-3</v>
      </c>
      <c r="AD118" s="25">
        <f t="shared" si="53"/>
        <v>6.16794857316472E-3</v>
      </c>
      <c r="AE118" s="25">
        <f t="shared" si="54"/>
        <v>-1.2807796116358894E-3</v>
      </c>
      <c r="AF118" s="25">
        <f t="shared" si="38"/>
        <v>4.5260226617649096E-3</v>
      </c>
      <c r="AG118" s="25">
        <f t="shared" si="55"/>
        <v>4.9033111871564228E-3</v>
      </c>
      <c r="AH118" s="25">
        <f t="shared" si="39"/>
        <v>6.1255644001343852E-5</v>
      </c>
      <c r="AI118" s="25">
        <f t="shared" si="40"/>
        <v>-9.1928521570389544E-4</v>
      </c>
      <c r="AJ118" s="25">
        <f t="shared" si="41"/>
        <v>-1.2252254591370662E-4</v>
      </c>
      <c r="AK118" s="25">
        <f t="shared" si="42"/>
        <v>2.9231879678503513E-3</v>
      </c>
      <c r="AL118" s="25">
        <f t="shared" si="43"/>
        <v>5.0972465186238068E-3</v>
      </c>
      <c r="AM118" s="25">
        <f t="shared" si="44"/>
        <v>3.3540653309235609E-3</v>
      </c>
      <c r="AN118" s="25">
        <f t="shared" si="45"/>
        <v>1.2858594041559342E-5</v>
      </c>
      <c r="AO118" s="40">
        <f t="shared" si="56"/>
        <v>0.25078963992418307</v>
      </c>
      <c r="AP118" s="40">
        <f t="shared" si="57"/>
        <v>0.17687934301956665</v>
      </c>
      <c r="AQ118" s="25">
        <f t="shared" si="46"/>
        <v>3.1819752620795903E-4</v>
      </c>
      <c r="AR118" s="25">
        <f t="shared" si="47"/>
        <v>1.5899760998728915E-3</v>
      </c>
      <c r="AS118" s="25">
        <f>LN(N118/C118)</f>
        <v>4.5260226617649096E-3</v>
      </c>
      <c r="AT118" s="28">
        <f>+(G118-I118)/(H118-I118)</f>
        <v>0.82438408085911474</v>
      </c>
      <c r="AU118" s="28">
        <f>+(N118-P118)/(O118-P118)</f>
        <v>0.51004784688995408</v>
      </c>
      <c r="AV118" s="40">
        <f>+(N118-V118)/(U118-V118)</f>
        <v>0.77892918825561641</v>
      </c>
      <c r="AW118" s="25">
        <f>LN(N118/C118)</f>
        <v>4.5260226617649096E-3</v>
      </c>
      <c r="AX118" s="28">
        <f>(N118-L118)/(U118-V118)</f>
        <v>0.21373056994818002</v>
      </c>
      <c r="AY118" s="25">
        <f>LN(G118/I118)</f>
        <v>4.2039675794862726E-3</v>
      </c>
      <c r="AZ118" s="25">
        <f>LN(N118/P118)</f>
        <v>1.7121394195236759E-3</v>
      </c>
      <c r="BA118" s="25">
        <f t="shared" si="58"/>
        <v>0.91474328780026382</v>
      </c>
      <c r="BB118" s="25">
        <f>AR117</f>
        <v>3.2499237123006569E-3</v>
      </c>
      <c r="BC118" s="25">
        <f t="shared" si="59"/>
        <v>1.0649147138482404E-3</v>
      </c>
      <c r="BD118" s="39">
        <f>IF(AR117&lt;0,1,0)</f>
        <v>0</v>
      </c>
      <c r="BF118">
        <f>IF(B118=2,IF(AV117&lt;0.226,IF(AND(ABS(AA118)&lt;0.03,AO118&lt;0.8),IF(AND(AT118&lt;0.5 &amp; Q117&lt;14),2,1),0),IF(AV117&lt;0.8,IF(AND(AT118&gt;0.2,AK118&gt;-0.03,AA118&gt;-0.01),1,0),0)),"")</f>
        <v>0</v>
      </c>
      <c r="BG118" t="str">
        <f>IF(B118=3,IF(AV117&lt;0.85,IF(AND(K118&gt;942,AT118&gt;0.9),0.25,1)*IF(AR117&lt;-0.004,1,0.5),0),"")</f>
        <v/>
      </c>
      <c r="BH118" t="str">
        <f>IF(B118=4,IF(AV117&lt;0.6,IF(AQ118&gt;=0,IF(K118&lt;1018,2,1),0),IF(AV117&gt;0.85,IF(AQ118&lt;=0,-0.5,0),0)),"")</f>
        <v/>
      </c>
      <c r="BI118" t="str">
        <f>IF(B118=5,IF(AV117&lt;0.4,IF(AQ118&gt; -0.004,1,0),IF(AV117&lt;0.95,IF(AND(AO118&lt;0.85,AT118&lt;0.95,AQ118&gt;0,K118&lt;1115),0.5,0),0)),"")</f>
        <v/>
      </c>
      <c r="BJ118" s="25" t="str">
        <f>IF(MAX(BE118:BI118)=0,"",MAX(BE118:BI118)*AR118)</f>
        <v/>
      </c>
    </row>
    <row r="119" spans="1:62">
      <c r="A119" s="1">
        <f>A118+1</f>
        <v>42676</v>
      </c>
      <c r="B119" s="41">
        <f t="shared" si="48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63"/>
        <v>3074.1274999999996</v>
      </c>
      <c r="T119" t="str">
        <f t="shared" si="62"/>
        <v>牛</v>
      </c>
      <c r="U119">
        <f t="shared" si="66"/>
        <v>3118.98</v>
      </c>
      <c r="V119">
        <f t="shared" si="67"/>
        <v>3100.61</v>
      </c>
      <c r="W119" s="40">
        <f t="shared" si="49"/>
        <v>5.9071589663222011E-3</v>
      </c>
      <c r="X119">
        <f t="shared" si="64"/>
        <v>1023</v>
      </c>
      <c r="Y119">
        <f t="shared" si="65"/>
        <v>1453</v>
      </c>
      <c r="Z119" s="25">
        <f t="shared" si="37"/>
        <v>5.8958895668109529E-3</v>
      </c>
      <c r="AA119" s="25">
        <f t="shared" si="50"/>
        <v>0</v>
      </c>
      <c r="AB119" s="25">
        <f t="shared" si="51"/>
        <v>-5.2236561815210084E-3</v>
      </c>
      <c r="AC119" s="25">
        <f t="shared" si="52"/>
        <v>6.8350278480125697E-4</v>
      </c>
      <c r="AD119" s="25">
        <f t="shared" si="53"/>
        <v>1.0425505899622903E-3</v>
      </c>
      <c r="AE119" s="25">
        <f t="shared" si="54"/>
        <v>-4.8646083763599452E-3</v>
      </c>
      <c r="AF119" s="25">
        <f t="shared" si="38"/>
        <v>-4.181105591558684E-3</v>
      </c>
      <c r="AG119" s="25">
        <f t="shared" si="55"/>
        <v>-4.181105591558684E-3</v>
      </c>
      <c r="AH119" s="25">
        <f t="shared" si="39"/>
        <v>-6.3568710925350513E-4</v>
      </c>
      <c r="AI119" s="25">
        <f t="shared" si="40"/>
        <v>-1.6369895477869113E-4</v>
      </c>
      <c r="AJ119" s="25">
        <f t="shared" si="41"/>
        <v>-6.0678347237102777E-4</v>
      </c>
      <c r="AK119" s="25">
        <f t="shared" si="42"/>
        <v>-2.7318206403963365E-3</v>
      </c>
      <c r="AL119" s="25">
        <f t="shared" si="43"/>
        <v>4.5019717904514608E-3</v>
      </c>
      <c r="AM119" s="25">
        <f t="shared" si="44"/>
        <v>3.8627362046498152E-3</v>
      </c>
      <c r="AN119" s="25">
        <f t="shared" si="45"/>
        <v>1.8020859193235324E-4</v>
      </c>
      <c r="AO119" s="40">
        <f t="shared" si="56"/>
        <v>0.76802284082798367</v>
      </c>
      <c r="AP119" s="40">
        <f t="shared" si="57"/>
        <v>0.76802284082798367</v>
      </c>
      <c r="AQ119" s="25">
        <f t="shared" si="46"/>
        <v>-5.7920648727372976E-5</v>
      </c>
      <c r="AR119" s="25">
        <f t="shared" si="47"/>
        <v>-1.6294935430945646E-3</v>
      </c>
      <c r="AS119" s="25">
        <f>LN(N119/C119)</f>
        <v>-4.181105591558684E-3</v>
      </c>
      <c r="AT119" s="28">
        <f>+(G119-I119)/(H119-I119)</f>
        <v>0.1613133476088639</v>
      </c>
      <c r="AU119" s="28">
        <f>+(N119-P119)/(O119-P119)</f>
        <v>0.17666666666665756</v>
      </c>
      <c r="AV119" s="40">
        <f>+(N119-V119)/(U119-V119)</f>
        <v>0.11540555253129578</v>
      </c>
      <c r="AW119" s="25">
        <f>LN(N119/C119)</f>
        <v>-4.181105591558684E-3</v>
      </c>
      <c r="AX119" s="28">
        <f>(N119-L119)/(U119-V119)</f>
        <v>-0.27544910179640586</v>
      </c>
      <c r="AY119" s="25">
        <f>LN(G119/I119)</f>
        <v>7.2760056009274368E-4</v>
      </c>
      <c r="AZ119" s="25">
        <f>LN(N119/P119)</f>
        <v>6.8350278480125697E-4</v>
      </c>
      <c r="BA119" s="25">
        <f t="shared" si="58"/>
        <v>0.77892918825561641</v>
      </c>
      <c r="BB119" s="25">
        <f>AR118</f>
        <v>1.5899760998728915E-3</v>
      </c>
      <c r="BC119" s="25">
        <f t="shared" si="59"/>
        <v>4.5260226617649096E-3</v>
      </c>
      <c r="BD119" s="39">
        <f>IF(AR118&lt;0,1,0)</f>
        <v>0</v>
      </c>
      <c r="BF119" t="str">
        <f>IF(B119=2,IF(AV118&lt;0.226,IF(AND(ABS(AA119)&lt;0.03,AO119&lt;0.8),IF(AND(AT119&lt;0.5 &amp; Q118&lt;14),2,1),0),IF(AV118&lt;0.8,IF(AND(AT119&gt;0.2,AK119&gt;-0.03,AA119&gt;-0.01),1,0),0)),"")</f>
        <v/>
      </c>
      <c r="BG119">
        <f>IF(B119=3,IF(AV118&lt;0.85,IF(AND(K119&gt;942,AT119&gt;0.9),0.25,1)*IF(AR118&lt;-0.004,1,0.5),0),"")</f>
        <v>0.5</v>
      </c>
      <c r="BH119" t="str">
        <f>IF(B119=4,IF(AV118&lt;0.6,IF(AQ119&gt;=0,IF(K119&lt;1018,2,1),0),IF(AV118&gt;0.85,IF(AQ119&lt;=0,-0.5,0),0)),"")</f>
        <v/>
      </c>
      <c r="BI119" t="str">
        <f>IF(B119=5,IF(AV118&lt;0.4,IF(AQ119&gt; -0.004,1,0),IF(AV118&lt;0.95,IF(AND(AO119&lt;0.85,AT119&lt;0.95,AQ119&gt;0,K119&lt;1115),0.5,0),0)),"")</f>
        <v/>
      </c>
      <c r="BJ119" s="25">
        <f>IF(MAX(BE119:BI119)=0,"",MAX(BE119:BI119)*AR119)</f>
        <v>-8.1474677154728232E-4</v>
      </c>
    </row>
    <row r="120" spans="1:62">
      <c r="A120" s="1">
        <f>A119+1</f>
        <v>42677</v>
      </c>
      <c r="B120" s="41">
        <f t="shared" si="48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63"/>
        <v>3079.8710000000001</v>
      </c>
      <c r="T120" t="str">
        <f t="shared" si="62"/>
        <v>牛</v>
      </c>
      <c r="U120">
        <f t="shared" si="66"/>
        <v>3140.93</v>
      </c>
      <c r="V120">
        <f t="shared" si="67"/>
        <v>3094.1</v>
      </c>
      <c r="W120" s="40">
        <f t="shared" si="49"/>
        <v>1.5021862162833606E-2</v>
      </c>
      <c r="X120">
        <f t="shared" si="64"/>
        <v>1356</v>
      </c>
      <c r="Y120">
        <f t="shared" si="65"/>
        <v>931</v>
      </c>
      <c r="Z120" s="25">
        <f t="shared" si="37"/>
        <v>1.512225681034369E-2</v>
      </c>
      <c r="AA120" s="25">
        <f t="shared" si="50"/>
        <v>-1.925965473094717E-3</v>
      </c>
      <c r="AB120" s="25">
        <f t="shared" si="51"/>
        <v>-3.8246453644871811E-3</v>
      </c>
      <c r="AC120" s="25">
        <f t="shared" si="52"/>
        <v>1.1197216798346286E-2</v>
      </c>
      <c r="AD120" s="25">
        <f t="shared" si="53"/>
        <v>1.4162530773110475E-2</v>
      </c>
      <c r="AE120" s="25">
        <f t="shared" si="54"/>
        <v>-8.5933138972297141E-4</v>
      </c>
      <c r="AF120" s="25">
        <f t="shared" si="38"/>
        <v>1.033788540862334E-2</v>
      </c>
      <c r="AG120" s="25">
        <f t="shared" si="55"/>
        <v>8.4119199355286514E-3</v>
      </c>
      <c r="AH120" s="25">
        <f t="shared" si="39"/>
        <v>-7.074409186188503E-4</v>
      </c>
      <c r="AI120" s="25">
        <f t="shared" si="40"/>
        <v>3.1318155584333739E-4</v>
      </c>
      <c r="AJ120" s="25">
        <f t="shared" si="41"/>
        <v>7.2952884067314331E-4</v>
      </c>
      <c r="AK120" s="25">
        <f t="shared" si="42"/>
        <v>7.6432509618584842E-3</v>
      </c>
      <c r="AL120" s="25">
        <f t="shared" si="43"/>
        <v>8.5057869405529285E-3</v>
      </c>
      <c r="AM120" s="25">
        <f t="shared" si="44"/>
        <v>5.8913765389802565E-3</v>
      </c>
      <c r="AN120" s="25">
        <f t="shared" si="45"/>
        <v>6.2790327227173345E-4</v>
      </c>
      <c r="AO120" s="40">
        <f t="shared" si="56"/>
        <v>0.10064320847522815</v>
      </c>
      <c r="AP120" s="40">
        <f t="shared" si="57"/>
        <v>0.32652289065455975</v>
      </c>
      <c r="AQ120" s="25">
        <f t="shared" si="46"/>
        <v>1.5680354452686236E-3</v>
      </c>
      <c r="AR120" s="25">
        <f t="shared" si="47"/>
        <v>2.0667311744931665E-3</v>
      </c>
      <c r="AS120" s="25">
        <f>LN(N120/C120)</f>
        <v>1.033788540862334E-2</v>
      </c>
      <c r="AT120" s="28">
        <f>+(G120-I120)/(H120-I120)</f>
        <v>0.99962164207339321</v>
      </c>
      <c r="AU120" s="28">
        <f>+(N120-P120)/(O120-P120)</f>
        <v>0.35013550135501897</v>
      </c>
      <c r="AV120" s="40">
        <f>+(N120-V120)/(U120-V120)</f>
        <v>0.74396754217382444</v>
      </c>
      <c r="AW120" s="25">
        <f>LN(N120/C120)</f>
        <v>1.033788540862334E-2</v>
      </c>
      <c r="AX120" s="28">
        <f>(N120-L120)/(U120-V120)</f>
        <v>0.1379457612641479</v>
      </c>
      <c r="AY120" s="25">
        <f>LN(G120/I120)</f>
        <v>8.5025823515815745E-3</v>
      </c>
      <c r="AZ120" s="25">
        <f>LN(N120/P120)</f>
        <v>2.0667311744931665E-3</v>
      </c>
      <c r="BA120" s="25">
        <f t="shared" si="58"/>
        <v>0.11540555253129578</v>
      </c>
      <c r="BB120" s="25">
        <f>AR119</f>
        <v>-1.6294935430945646E-3</v>
      </c>
      <c r="BC120" s="25">
        <f t="shared" si="59"/>
        <v>-4.181105591558684E-3</v>
      </c>
      <c r="BD120" s="39">
        <f>IF(AR119&lt;0,1,0)</f>
        <v>1</v>
      </c>
      <c r="BF120" t="str">
        <f>IF(B120=2,IF(AV119&lt;0.226,IF(AND(ABS(AA120)&lt;0.03,AO120&lt;0.8),IF(AND(AT120&lt;0.5 &amp; Q119&lt;14),2,1),0),IF(AV119&lt;0.8,IF(AND(AT120&gt;0.2,AK120&gt;-0.03,AA120&gt;-0.01),1,0),0)),"")</f>
        <v/>
      </c>
      <c r="BG120" t="str">
        <f>IF(B120=3,IF(AV119&lt;0.85,IF(AND(K120&gt;942,AT120&gt;0.9),0.25,1)*IF(AR119&lt;-0.004,1,0.5),0),"")</f>
        <v/>
      </c>
      <c r="BH120">
        <f>IF(B120=4,IF(AV119&lt;0.6,IF(AQ120&gt;=0,IF(K120&lt;1018,2,1),0),IF(AV119&gt;0.85,IF(AQ120&lt;=0,-0.5,0),0)),"")</f>
        <v>2</v>
      </c>
      <c r="BI120" t="str">
        <f>IF(B120=5,IF(AV119&lt;0.4,IF(AQ120&gt; -0.004,1,0),IF(AV119&lt;0.95,IF(AND(AO120&lt;0.85,AT120&lt;0.95,AQ120&gt;0,K120&lt;1115),0.5,0),0)),"")</f>
        <v/>
      </c>
      <c r="BJ120" s="25">
        <f>IF(MAX(BE120:BI120)=0,"",MAX(BE120:BI120)*AR120)</f>
        <v>4.133462348986333E-3</v>
      </c>
    </row>
    <row r="121" spans="1:62">
      <c r="A121" s="1">
        <f>A120+1</f>
        <v>42678</v>
      </c>
      <c r="B121" s="41">
        <f t="shared" si="48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63"/>
        <v>3086.3940000000002</v>
      </c>
      <c r="T121" t="str">
        <f t="shared" ref="T121:T152" si="68">IF(AVERAGE(N120)&lt;S120,"熊",IF(AVERAGE(N120)&gt;S120,"牛",""))</f>
        <v>牛</v>
      </c>
      <c r="U121">
        <f t="shared" si="66"/>
        <v>3141.33</v>
      </c>
      <c r="V121">
        <f t="shared" si="67"/>
        <v>3119.53</v>
      </c>
      <c r="W121" s="40">
        <f t="shared" si="49"/>
        <v>6.9639276717637956E-3</v>
      </c>
      <c r="X121">
        <f t="shared" si="64"/>
        <v>1012</v>
      </c>
      <c r="Y121">
        <f t="shared" si="65"/>
        <v>1439</v>
      </c>
      <c r="Z121" s="25">
        <f t="shared" si="37"/>
        <v>6.9729876693267641E-3</v>
      </c>
      <c r="AA121" s="25">
        <f t="shared" si="50"/>
        <v>-8.2809914424674909E-4</v>
      </c>
      <c r="AB121" s="25">
        <f t="shared" si="51"/>
        <v>-5.1095991741720989E-3</v>
      </c>
      <c r="AC121" s="25">
        <f t="shared" si="52"/>
        <v>1.8543284975916343E-3</v>
      </c>
      <c r="AD121" s="25">
        <f t="shared" si="53"/>
        <v>4.7800872167848875E-3</v>
      </c>
      <c r="AE121" s="25">
        <f t="shared" si="54"/>
        <v>-2.1838404549788808E-3</v>
      </c>
      <c r="AF121" s="25">
        <f t="shared" si="38"/>
        <v>-3.29511957387162E-4</v>
      </c>
      <c r="AG121" s="25">
        <f t="shared" si="55"/>
        <v>-1.1576111016339138E-3</v>
      </c>
      <c r="AH121" s="25">
        <f t="shared" si="39"/>
        <v>2.4306544016981942E-4</v>
      </c>
      <c r="AI121" s="25">
        <f t="shared" si="40"/>
        <v>1.3041854047306997E-3</v>
      </c>
      <c r="AJ121" s="25">
        <f t="shared" si="41"/>
        <v>2.115246534225416E-3</v>
      </c>
      <c r="AK121" s="25">
        <f t="shared" si="42"/>
        <v>9.3995185671156276E-4</v>
      </c>
      <c r="AL121" s="25">
        <f t="shared" si="43"/>
        <v>5.0232117521269576E-3</v>
      </c>
      <c r="AM121" s="25">
        <f t="shared" si="44"/>
        <v>4.2895113649136325E-3</v>
      </c>
      <c r="AN121" s="25">
        <f t="shared" si="45"/>
        <v>-7.9893517961865404E-5</v>
      </c>
      <c r="AO121" s="40">
        <f t="shared" si="56"/>
        <v>4.8284625158816652E-2</v>
      </c>
      <c r="AP121" s="40">
        <f t="shared" si="57"/>
        <v>0.21283354510800226</v>
      </c>
      <c r="AQ121" s="25">
        <f t="shared" si="46"/>
        <v>5.432828667500385E-5</v>
      </c>
      <c r="AR121" s="25">
        <f t="shared" si="47"/>
        <v>-1.1895702961370346E-3</v>
      </c>
      <c r="AS121" s="25">
        <f>LN(N121/C121)</f>
        <v>-3.29511957387162E-4</v>
      </c>
      <c r="AT121" s="28">
        <f>+(G121-I121)/(H121-I121)</f>
        <v>0.23506988564166895</v>
      </c>
      <c r="AU121" s="28">
        <f>+(N121-P121)/(O121-P121)</f>
        <v>0.43176733780760823</v>
      </c>
      <c r="AV121" s="40">
        <f>+(N121-V121)/(U121-V121)</f>
        <v>0.265596330275231</v>
      </c>
      <c r="AW121" s="25">
        <f>LN(N121/C121)</f>
        <v>-3.29511957387162E-4</v>
      </c>
      <c r="AX121" s="28">
        <f>(N121-L121)/(U121-V121)</f>
        <v>-0.17064220183485534</v>
      </c>
      <c r="AY121" s="25">
        <f>LN(G121/I121)</f>
        <v>1.1830763920538765E-3</v>
      </c>
      <c r="AZ121" s="25">
        <f>LN(N121/P121)</f>
        <v>1.8543284975916343E-3</v>
      </c>
      <c r="BA121" s="25">
        <f t="shared" si="58"/>
        <v>0.74396754217382444</v>
      </c>
      <c r="BB121" s="25">
        <f>AR120</f>
        <v>2.0667311744931665E-3</v>
      </c>
      <c r="BC121" s="25">
        <f t="shared" si="59"/>
        <v>1.033788540862334E-2</v>
      </c>
      <c r="BD121" s="39">
        <f>IF(AR120&lt;0,1,0)</f>
        <v>0</v>
      </c>
      <c r="BF121" t="str">
        <f>IF(B121=2,IF(AV120&lt;0.226,IF(AND(ABS(AA121)&lt;0.03,AO121&lt;0.8),IF(AND(AT121&lt;0.5 &amp; Q120&lt;14),2,1),0),IF(AV120&lt;0.8,IF(AND(AT121&gt;0.2,AK121&gt;-0.03,AA121&gt;-0.01),1,0),0)),"")</f>
        <v/>
      </c>
      <c r="BG121" t="str">
        <f>IF(B121=3,IF(AV120&lt;0.85,IF(AND(K121&gt;942,AT121&gt;0.9),0.25,1)*IF(AR120&lt;-0.004,1,0.5),0),"")</f>
        <v/>
      </c>
      <c r="BH121" t="str">
        <f>IF(B121=4,IF(AV120&lt;0.6,IF(AQ121&gt;=0,IF(K121&lt;1018,2,1),0),IF(AV120&gt;0.85,IF(AQ121&lt;=0,-0.5,0),0)),"")</f>
        <v/>
      </c>
      <c r="BI121">
        <f>IF(B121=5,IF(AV120&lt;0.4,IF(AQ121&gt; -0.004,1,0),IF(AV120&lt;0.95,IF(AND(AO121&lt;0.85,AT121&lt;0.95,AQ121&gt;0,K121&lt;1115),0.5,0),0)),"")</f>
        <v>0.5</v>
      </c>
      <c r="BJ121" s="25">
        <f>IF(MAX(BE121:BI121)=0,"",MAX(BE121:BI121)*AR121)</f>
        <v>-5.9478514806851732E-4</v>
      </c>
    </row>
    <row r="122" spans="1:62">
      <c r="A122" s="1">
        <v>42681</v>
      </c>
      <c r="B122" s="41">
        <f t="shared" si="48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63"/>
        <v>3092.4250000000002</v>
      </c>
      <c r="T122" t="str">
        <f t="shared" si="68"/>
        <v>牛</v>
      </c>
      <c r="U122">
        <f t="shared" si="66"/>
        <v>3139.2</v>
      </c>
      <c r="V122">
        <f t="shared" si="67"/>
        <v>3117.1</v>
      </c>
      <c r="W122" s="40">
        <f t="shared" si="49"/>
        <v>7.0649079880739278E-3</v>
      </c>
      <c r="X122">
        <f t="shared" si="64"/>
        <v>1320</v>
      </c>
      <c r="Y122">
        <f t="shared" si="65"/>
        <v>1013</v>
      </c>
      <c r="Z122" s="25">
        <f t="shared" si="37"/>
        <v>7.0722489431627707E-3</v>
      </c>
      <c r="AA122" s="25">
        <f t="shared" si="50"/>
        <v>-1.3759537701256311E-4</v>
      </c>
      <c r="AB122" s="25">
        <f t="shared" si="51"/>
        <v>-1.8716536114114645E-3</v>
      </c>
      <c r="AC122" s="25">
        <f t="shared" si="52"/>
        <v>5.1932543766623996E-3</v>
      </c>
      <c r="AD122" s="25">
        <f t="shared" si="53"/>
        <v>4.5689078200766972E-3</v>
      </c>
      <c r="AE122" s="25">
        <f t="shared" si="54"/>
        <v>-2.4960001679972788E-3</v>
      </c>
      <c r="AF122" s="25">
        <f t="shared" si="38"/>
        <v>2.6972542086652345E-3</v>
      </c>
      <c r="AG122" s="25">
        <f t="shared" si="55"/>
        <v>2.5596588316526862E-3</v>
      </c>
      <c r="AH122" s="25">
        <f t="shared" si="39"/>
        <v>6.2382734482743047E-4</v>
      </c>
      <c r="AI122" s="25">
        <f t="shared" si="40"/>
        <v>-1.1841117815356615E-4</v>
      </c>
      <c r="AJ122" s="25">
        <f t="shared" si="41"/>
        <v>-9.1565129690235152E-4</v>
      </c>
      <c r="AK122" s="25">
        <f t="shared" si="42"/>
        <v>2.7706558481076712E-3</v>
      </c>
      <c r="AL122" s="25">
        <f t="shared" si="43"/>
        <v>5.7994542242140821E-3</v>
      </c>
      <c r="AM122" s="25">
        <f t="shared" si="44"/>
        <v>4.5881086802758058E-3</v>
      </c>
      <c r="AN122" s="25">
        <f t="shared" si="45"/>
        <v>4.786773189253072E-5</v>
      </c>
      <c r="AO122" s="40">
        <f t="shared" si="56"/>
        <v>0.42967457253171082</v>
      </c>
      <c r="AP122" s="40">
        <f t="shared" si="57"/>
        <v>0.45339216767789325</v>
      </c>
      <c r="AQ122" s="25">
        <f t="shared" si="46"/>
        <v>2.8715828361817319E-4</v>
      </c>
      <c r="AR122" s="25">
        <f t="shared" si="47"/>
        <v>-1.2126937133502861E-4</v>
      </c>
      <c r="AS122" s="25">
        <f>LN(N122/C122)</f>
        <v>2.6972542086652345E-3</v>
      </c>
      <c r="AT122" s="28">
        <f>+(G122-I122)/(H122-I122)</f>
        <v>0.9078874793160473</v>
      </c>
      <c r="AU122" s="28">
        <f>+(N122-P122)/(O122-P122)</f>
        <v>0.59151009046625358</v>
      </c>
      <c r="AV122" s="40">
        <f>+(N122-V122)/(U122-V122)</f>
        <v>0.73438914027149704</v>
      </c>
      <c r="AW122" s="25">
        <f>LN(N122/C122)</f>
        <v>2.6972542086652345E-3</v>
      </c>
      <c r="AX122" s="28">
        <f>(N122-L122)/(U122-V122)</f>
        <v>-1.7194570135751614E-2</v>
      </c>
      <c r="AY122" s="25">
        <f>LN(G122/I122)</f>
        <v>5.2666560161051274E-3</v>
      </c>
      <c r="AZ122" s="25">
        <f>LN(N122/P122)</f>
        <v>2.7164550688642802E-3</v>
      </c>
      <c r="BA122" s="25">
        <f t="shared" si="58"/>
        <v>0.265596330275231</v>
      </c>
      <c r="BB122" s="25">
        <f>AR121</f>
        <v>-1.1895702961370346E-3</v>
      </c>
      <c r="BC122" s="25">
        <f t="shared" si="59"/>
        <v>-3.29511957387162E-4</v>
      </c>
      <c r="BD122" s="39">
        <f>IF(AR121&lt;0,1,0)</f>
        <v>1</v>
      </c>
      <c r="BF122" t="str">
        <f>IF(B122=2,IF(AV121&lt;0.226,IF(AND(ABS(AA122)&lt;0.03,AO122&lt;0.8),IF(AND(AT122&lt;0.5 &amp; Q121&lt;14),2,1),0),IF(AV121&lt;0.8,IF(AND(AT122&gt;0.2,AK122&gt;-0.03,AA122&gt;-0.01),1,0),0)),"")</f>
        <v/>
      </c>
      <c r="BG122" t="str">
        <f>IF(B122=3,IF(AV121&lt;0.85,IF(AND(K122&gt;942,AT122&gt;0.9),0.25,1)*IF(AR121&lt;-0.004,1,0.5),0),"")</f>
        <v/>
      </c>
      <c r="BH122" t="str">
        <f>IF(B122=4,IF(AV121&lt;0.6,IF(AQ122&gt;=0,IF(K122&lt;1018,2,1),0),IF(AV121&gt;0.85,IF(AQ122&lt;=0,-0.5,0),0)),"")</f>
        <v/>
      </c>
      <c r="BI122" t="str">
        <f>IF(B122=5,IF(AV121&lt;0.4,IF(AQ122&gt; -0.004,1,0),IF(AV121&lt;0.95,IF(AND(AO122&lt;0.85,AT122&lt;0.95,AQ122&gt;0,K122&lt;1115),0.5,0),0)),"")</f>
        <v/>
      </c>
      <c r="BJ122" s="25" t="str">
        <f>IF(MAX(BE122:BI122)=0,"",MAX(BE122:BI122)*AR122)</f>
        <v/>
      </c>
    </row>
    <row r="123" spans="1:62">
      <c r="A123" s="1">
        <v>42682</v>
      </c>
      <c r="B123" s="41">
        <f t="shared" si="48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63"/>
        <v>3096.6845000000003</v>
      </c>
      <c r="T123" t="str">
        <f t="shared" si="68"/>
        <v>牛</v>
      </c>
      <c r="U123">
        <f t="shared" si="66"/>
        <v>3156.88</v>
      </c>
      <c r="V123">
        <f t="shared" si="67"/>
        <v>3134.95</v>
      </c>
      <c r="W123" s="40">
        <f t="shared" si="49"/>
        <v>6.9709730893284267E-3</v>
      </c>
      <c r="X123">
        <f t="shared" si="64"/>
        <v>1319</v>
      </c>
      <c r="Y123">
        <f t="shared" si="65"/>
        <v>1039</v>
      </c>
      <c r="Z123" s="25">
        <f t="shared" si="37"/>
        <v>6.9819862843608256E-3</v>
      </c>
      <c r="AA123" s="25">
        <f t="shared" si="50"/>
        <v>2.4257813998122685E-3</v>
      </c>
      <c r="AB123" s="25">
        <f t="shared" si="51"/>
        <v>-2.8518109599053455E-3</v>
      </c>
      <c r="AC123" s="25">
        <f t="shared" si="52"/>
        <v>4.1191621294229949E-3</v>
      </c>
      <c r="AD123" s="25">
        <f t="shared" si="53"/>
        <v>5.0620799064012645E-3</v>
      </c>
      <c r="AE123" s="25">
        <f t="shared" si="54"/>
        <v>-1.9088931829270904E-3</v>
      </c>
      <c r="AF123" s="25">
        <f t="shared" si="38"/>
        <v>2.2102689464959203E-3</v>
      </c>
      <c r="AG123" s="25">
        <f t="shared" si="55"/>
        <v>4.6360503463082252E-3</v>
      </c>
      <c r="AH123" s="25">
        <f t="shared" si="39"/>
        <v>1.0055624996088211E-3</v>
      </c>
      <c r="AI123" s="25">
        <f t="shared" si="40"/>
        <v>3.5020749797956396E-5</v>
      </c>
      <c r="AJ123" s="25">
        <f t="shared" si="41"/>
        <v>-8.4405258521418416E-4</v>
      </c>
      <c r="AK123" s="25">
        <f t="shared" si="42"/>
        <v>3.6800148307985204E-3</v>
      </c>
      <c r="AL123" s="25">
        <f t="shared" si="43"/>
        <v>5.5889080137255971E-3</v>
      </c>
      <c r="AM123" s="25">
        <f t="shared" si="44"/>
        <v>4.4541665105618409E-3</v>
      </c>
      <c r="AN123" s="25">
        <f t="shared" si="45"/>
        <v>-1.0785604400839799E-4</v>
      </c>
      <c r="AO123" s="40">
        <f t="shared" si="56"/>
        <v>0.34092202618100059</v>
      </c>
      <c r="AP123" s="40">
        <f t="shared" si="57"/>
        <v>-9.2202618099025371E-2</v>
      </c>
      <c r="AQ123" s="25">
        <f t="shared" si="46"/>
        <v>3.9964349794957934E-4</v>
      </c>
      <c r="AR123" s="25">
        <f t="shared" si="47"/>
        <v>-1.361889840294113E-3</v>
      </c>
      <c r="AS123" s="25">
        <f>LN(N123/C123)</f>
        <v>2.2102689464959203E-3</v>
      </c>
      <c r="AT123" s="28">
        <f>+(G123-I123)/(H123-I123)</f>
        <v>1</v>
      </c>
      <c r="AU123" s="28">
        <f>+(N123-P123)/(O123-P123)</f>
        <v>0.3592302209550885</v>
      </c>
      <c r="AV123" s="40">
        <f>+(N123-V123)/(U123-V123)</f>
        <v>0.59005927952575843</v>
      </c>
      <c r="AW123" s="25">
        <f>LN(N123/C123)</f>
        <v>2.2102689464959203E-3</v>
      </c>
      <c r="AX123" s="28">
        <f>(N123-L123)/(U123-V123)</f>
        <v>-0.19562243502051557</v>
      </c>
      <c r="AY123" s="25">
        <f>LN(G123/I123)</f>
        <v>5.5889080137255971E-3</v>
      </c>
      <c r="AZ123" s="25">
        <f>LN(N123/P123)</f>
        <v>1.6023555506565054E-3</v>
      </c>
      <c r="BA123" s="25">
        <f t="shared" si="58"/>
        <v>0.73438914027149704</v>
      </c>
      <c r="BB123" s="25">
        <f>AR122</f>
        <v>-1.2126937133502861E-4</v>
      </c>
      <c r="BC123" s="25">
        <f t="shared" si="59"/>
        <v>2.6972542086652345E-3</v>
      </c>
      <c r="BD123" s="39">
        <f>IF(AR122&lt;0,1,0)</f>
        <v>1</v>
      </c>
      <c r="BF123">
        <f>IF(B123=2,IF(AV122&lt;0.226,IF(AND(ABS(AA123)&lt;0.03,AO123&lt;0.8),IF(AND(AT123&lt;0.5 &amp; Q122&lt;14),2,1),0),IF(AV122&lt;0.8,IF(AND(AT123&gt;0.2,AK123&gt;-0.03,AA123&gt;-0.01),1,0),0)),"")</f>
        <v>1</v>
      </c>
      <c r="BG123" t="str">
        <f>IF(B123=3,IF(AV122&lt;0.85,IF(AND(K123&gt;942,AT123&gt;0.9),0.25,1)*IF(AR122&lt;-0.004,1,0.5),0),"")</f>
        <v/>
      </c>
      <c r="BH123" t="str">
        <f>IF(B123=4,IF(AV122&lt;0.6,IF(AQ123&gt;=0,IF(K123&lt;1018,2,1),0),IF(AV122&gt;0.85,IF(AQ123&lt;=0,-0.5,0),0)),"")</f>
        <v/>
      </c>
      <c r="BI123" t="str">
        <f>IF(B123=5,IF(AV122&lt;0.4,IF(AQ123&gt; -0.004,1,0),IF(AV122&lt;0.95,IF(AND(AO123&lt;0.85,AT123&lt;0.95,AQ123&gt;0,K123&lt;1115),0.5,0),0)),"")</f>
        <v/>
      </c>
      <c r="BJ123" s="25">
        <f>IF(MAX(BE123:BI123)=0,"",MAX(BE123:BI123)*AR123)</f>
        <v>-1.361889840294113E-3</v>
      </c>
    </row>
    <row r="124" spans="1:62">
      <c r="A124" s="1">
        <v>42683</v>
      </c>
      <c r="B124" s="41">
        <f t="shared" si="48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63"/>
        <v>3100.8164999999999</v>
      </c>
      <c r="T124" t="str">
        <f t="shared" si="68"/>
        <v>牛</v>
      </c>
      <c r="U124">
        <f t="shared" si="66"/>
        <v>3146.83</v>
      </c>
      <c r="V124">
        <f t="shared" si="67"/>
        <v>3096.95</v>
      </c>
      <c r="W124" s="40">
        <f t="shared" si="49"/>
        <v>1.5977840717229772E-2</v>
      </c>
      <c r="X124">
        <f t="shared" si="64"/>
        <v>944</v>
      </c>
      <c r="Y124">
        <f t="shared" si="65"/>
        <v>1302</v>
      </c>
      <c r="Z124" s="25">
        <f t="shared" si="37"/>
        <v>1.5854650867110853E-2</v>
      </c>
      <c r="AA124" s="25">
        <f t="shared" si="50"/>
        <v>-5.7515369469379025E-4</v>
      </c>
      <c r="AB124" s="25">
        <f t="shared" si="51"/>
        <v>-5.8834947890629118E-3</v>
      </c>
      <c r="AC124" s="25">
        <f t="shared" si="52"/>
        <v>1.0094345928166966E-2</v>
      </c>
      <c r="AD124" s="25">
        <f t="shared" si="53"/>
        <v>2.3836349274067062E-4</v>
      </c>
      <c r="AE124" s="25">
        <f t="shared" si="54"/>
        <v>-1.5739477224489241E-2</v>
      </c>
      <c r="AF124" s="25">
        <f t="shared" si="38"/>
        <v>-5.6451312963222257E-3</v>
      </c>
      <c r="AG124" s="25">
        <f t="shared" si="55"/>
        <v>-6.2202849910160509E-3</v>
      </c>
      <c r="AH124" s="25">
        <f t="shared" si="39"/>
        <v>-2.4795831884135853E-4</v>
      </c>
      <c r="AI124" s="25">
        <f t="shared" si="40"/>
        <v>-7.1543157087162199E-4</v>
      </c>
      <c r="AJ124" s="25">
        <f t="shared" si="41"/>
        <v>-7.1861240949962647E-4</v>
      </c>
      <c r="AK124" s="25">
        <f t="shared" si="42"/>
        <v>-1.2747461218826747E-2</v>
      </c>
      <c r="AL124" s="25">
        <f t="shared" si="43"/>
        <v>1.3037335424197315E-2</v>
      </c>
      <c r="AM124" s="25">
        <f t="shared" si="44"/>
        <v>1.4998598661291765E-2</v>
      </c>
      <c r="AN124" s="25">
        <f t="shared" si="45"/>
        <v>1.6096553567314512E-5</v>
      </c>
      <c r="AO124" s="40">
        <f t="shared" si="56"/>
        <v>0.98159960745829233</v>
      </c>
      <c r="AP124" s="40">
        <f t="shared" si="57"/>
        <v>1.0260058881256122</v>
      </c>
      <c r="AQ124" s="25">
        <f t="shared" si="46"/>
        <v>3.3970076680114314E-3</v>
      </c>
      <c r="AR124" s="25">
        <f t="shared" si="47"/>
        <v>7.0862333689372722E-3</v>
      </c>
      <c r="AS124" s="25">
        <f>LN(N124/C124)</f>
        <v>-5.6451312963222257E-3</v>
      </c>
      <c r="AT124" s="28">
        <f>+(G124-I124)/(H124-I124)</f>
        <v>3.9254170755607309E-3</v>
      </c>
      <c r="AU124" s="28">
        <f>+(N124-P124)/(O124-P124)</f>
        <v>0.67136752136752031</v>
      </c>
      <c r="AV124" s="40">
        <f>+(N124-V124)/(U124-V124)</f>
        <v>0.62991178829190064</v>
      </c>
      <c r="AW124" s="25">
        <f>LN(N124/C124)</f>
        <v>-5.6451312963222257E-3</v>
      </c>
      <c r="AX124" s="28">
        <f>(N124-L124)/(U124-V124)</f>
        <v>0.44286287089012916</v>
      </c>
      <c r="AY124" s="25">
        <f>LN(G124/I124)</f>
        <v>5.1510712629866934E-5</v>
      </c>
      <c r="AZ124" s="25">
        <f>LN(N124/P124)</f>
        <v>1.0094345928166966E-2</v>
      </c>
      <c r="BA124" s="25">
        <f t="shared" si="58"/>
        <v>0.59005927952575843</v>
      </c>
      <c r="BB124" s="25">
        <f>AR123</f>
        <v>-1.361889840294113E-3</v>
      </c>
      <c r="BC124" s="25">
        <f t="shared" si="59"/>
        <v>2.2102689464959203E-3</v>
      </c>
      <c r="BD124" s="39">
        <f>IF(AR123&lt;0,1,0)</f>
        <v>1</v>
      </c>
      <c r="BF124" t="str">
        <f>IF(B124=2,IF(AV123&lt;0.226,IF(AND(ABS(AA124)&lt;0.03,AO124&lt;0.8),IF(AND(AT124&lt;0.5 &amp; Q123&lt;14),2,1),0),IF(AV123&lt;0.8,IF(AND(AT124&gt;0.2,AK124&gt;-0.03,AA124&gt;-0.01),1,0),0)),"")</f>
        <v/>
      </c>
      <c r="BG124">
        <f>IF(B124=3,IF(AV123&lt;0.85,IF(AND(K124&gt;942,AT124&gt;0.9),0.25,1)*IF(AR123&lt;-0.004,1,0.5),0),"")</f>
        <v>0.5</v>
      </c>
      <c r="BH124" t="str">
        <f>IF(B124=4,IF(AV123&lt;0.6,IF(AQ124&gt;=0,IF(K124&lt;1018,2,1),0),IF(AV123&gt;0.85,IF(AQ124&lt;=0,-0.5,0),0)),"")</f>
        <v/>
      </c>
      <c r="BI124" t="str">
        <f>IF(B124=5,IF(AV123&lt;0.4,IF(AQ124&gt; -0.004,1,0),IF(AV123&lt;0.95,IF(AND(AO124&lt;0.85,AT124&lt;0.95,AQ124&gt;0,K124&lt;1115),0.5,0),0)),"")</f>
        <v/>
      </c>
      <c r="BJ124" s="25">
        <f>IF(MAX(BE124:BI124)=0,"",MAX(BE124:BI124)*AR124)</f>
        <v>3.5431166844686361E-3</v>
      </c>
    </row>
    <row r="125" spans="1:62">
      <c r="A125" s="1">
        <v>42684</v>
      </c>
      <c r="B125" s="41">
        <f t="shared" si="48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63"/>
        <v>3104.3100000000004</v>
      </c>
      <c r="T125" t="str">
        <f t="shared" si="68"/>
        <v>牛</v>
      </c>
      <c r="U125">
        <f t="shared" si="66"/>
        <v>3172.31</v>
      </c>
      <c r="V125">
        <f t="shared" si="67"/>
        <v>3148.54</v>
      </c>
      <c r="W125" s="40">
        <f t="shared" si="49"/>
        <v>7.5211758076347574E-3</v>
      </c>
      <c r="X125">
        <f t="shared" si="64"/>
        <v>1438</v>
      </c>
      <c r="Y125">
        <f t="shared" si="65"/>
        <v>931</v>
      </c>
      <c r="Z125" s="25">
        <f t="shared" si="37"/>
        <v>7.5495308936840509E-3</v>
      </c>
      <c r="AA125" s="25">
        <f t="shared" si="50"/>
        <v>6.4267511956142614E-3</v>
      </c>
      <c r="AB125" s="25">
        <f t="shared" si="51"/>
        <v>-3.2473725731053677E-4</v>
      </c>
      <c r="AC125" s="25">
        <f t="shared" si="52"/>
        <v>7.1964385503240566E-3</v>
      </c>
      <c r="AD125" s="25">
        <f t="shared" si="53"/>
        <v>7.5211758076347574E-3</v>
      </c>
      <c r="AE125" s="25">
        <f t="shared" si="54"/>
        <v>0</v>
      </c>
      <c r="AF125" s="25">
        <f t="shared" si="38"/>
        <v>7.1964385503240566E-3</v>
      </c>
      <c r="AG125" s="25">
        <f t="shared" si="55"/>
        <v>1.3623189745938314E-2</v>
      </c>
      <c r="AH125" s="25">
        <f t="shared" si="39"/>
        <v>2.8385548465427639E-3</v>
      </c>
      <c r="AI125" s="25">
        <f t="shared" si="40"/>
        <v>1.6597092813782201E-3</v>
      </c>
      <c r="AJ125" s="25">
        <f t="shared" si="41"/>
        <v>4.3164850642123239E-3</v>
      </c>
      <c r="AK125" s="25">
        <f t="shared" si="42"/>
        <v>4.9361225329022347E-3</v>
      </c>
      <c r="AL125" s="25">
        <f t="shared" si="43"/>
        <v>6.9756831243629001E-3</v>
      </c>
      <c r="AM125" s="25">
        <f t="shared" si="44"/>
        <v>2.5818928433333829E-3</v>
      </c>
      <c r="AN125" s="25">
        <f t="shared" si="45"/>
        <v>3.1604313988662962E-6</v>
      </c>
      <c r="AO125" s="40">
        <f t="shared" si="56"/>
        <v>0</v>
      </c>
      <c r="AP125" s="40">
        <f t="shared" si="57"/>
        <v>-0.91515426497278163</v>
      </c>
      <c r="AQ125" s="25">
        <f t="shared" si="46"/>
        <v>6.1293483957418988E-4</v>
      </c>
      <c r="AR125" s="25">
        <f t="shared" si="47"/>
        <v>2.2571555860229223E-3</v>
      </c>
      <c r="AS125" s="25">
        <f>LN(N125/C125)</f>
        <v>7.1964385503240566E-3</v>
      </c>
      <c r="AT125" s="28">
        <f>+(G125-I125)/(H125-I125)</f>
        <v>0.70689655172413579</v>
      </c>
      <c r="AU125" s="28">
        <f>+(N125-P125)/(O125-P125)</f>
        <v>0.87408312958438072</v>
      </c>
      <c r="AV125" s="40">
        <f>+(N125-V125)/(U125-V125)</f>
        <v>0.9566680689945416</v>
      </c>
      <c r="AW125" s="25">
        <f>LN(N125/C125)</f>
        <v>7.1964385503240566E-3</v>
      </c>
      <c r="AX125" s="28">
        <f>(N125-L125)/(U125-V125)</f>
        <v>0.30079932688262923</v>
      </c>
      <c r="AY125" s="25">
        <f>LN(G125/I125)</f>
        <v>4.9361225329022347E-3</v>
      </c>
      <c r="AZ125" s="25">
        <f>LN(N125/P125)</f>
        <v>2.2571555860229223E-3</v>
      </c>
      <c r="BA125" s="25">
        <f t="shared" si="58"/>
        <v>0.62991178829190064</v>
      </c>
      <c r="BB125" s="25">
        <f>AR124</f>
        <v>7.0862333689372722E-3</v>
      </c>
      <c r="BC125" s="25">
        <f t="shared" si="59"/>
        <v>-5.6451312963222257E-3</v>
      </c>
      <c r="BD125" s="39">
        <f>IF(AR124&lt;0,1,0)</f>
        <v>0</v>
      </c>
      <c r="BF125" t="str">
        <f>IF(B125=2,IF(AV124&lt;0.226,IF(AND(ABS(AA125)&lt;0.03,AO125&lt;0.8),IF(AND(AT125&lt;0.5 &amp; Q124&lt;14),2,1),0),IF(AV124&lt;0.8,IF(AND(AT125&gt;0.2,AK125&gt;-0.03,AA125&gt;-0.01),1,0),0)),"")</f>
        <v/>
      </c>
      <c r="BG125" t="str">
        <f>IF(B125=3,IF(AV124&lt;0.85,IF(AND(K125&gt;942,AT125&gt;0.9),0.25,1)*IF(AR124&lt;-0.004,1,0.5),0),"")</f>
        <v/>
      </c>
      <c r="BH125">
        <f>IF(B125=4,IF(AV124&lt;0.6,IF(AQ125&gt;=0,IF(K125&lt;1018,2,1),0),IF(AV124&gt;0.85,IF(AQ125&lt;=0,-0.5,0),0)),"")</f>
        <v>0</v>
      </c>
      <c r="BI125" t="str">
        <f>IF(B125=5,IF(AV124&lt;0.4,IF(AQ125&gt; -0.004,1,0),IF(AV124&lt;0.95,IF(AND(AO125&lt;0.85,AT125&lt;0.95,AQ125&gt;0,K125&lt;1115),0.5,0),0)),"")</f>
        <v/>
      </c>
      <c r="BJ125" s="25" t="str">
        <f>IF(MAX(BE125:BI125)=0,"",MAX(BE125:BI125)*AR125)</f>
        <v/>
      </c>
    </row>
    <row r="126" spans="1:62">
      <c r="A126" s="1">
        <v>42685</v>
      </c>
      <c r="B126" s="41">
        <f t="shared" si="48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63"/>
        <v>3109.8070000000002</v>
      </c>
      <c r="T126" t="str">
        <f t="shared" si="68"/>
        <v>牛</v>
      </c>
      <c r="U126">
        <f t="shared" si="66"/>
        <v>3202.74</v>
      </c>
      <c r="V126">
        <f t="shared" si="67"/>
        <v>3166.07</v>
      </c>
      <c r="W126" s="40">
        <f t="shared" si="49"/>
        <v>1.1515622300495236E-2</v>
      </c>
      <c r="X126">
        <f t="shared" si="64"/>
        <v>1402</v>
      </c>
      <c r="Y126">
        <f t="shared" si="65"/>
        <v>948</v>
      </c>
      <c r="Z126" s="25">
        <f t="shared" si="37"/>
        <v>1.1570013251719448E-2</v>
      </c>
      <c r="AA126" s="25">
        <f t="shared" si="50"/>
        <v>-5.9299635215498295E-4</v>
      </c>
      <c r="AB126" s="25">
        <f t="shared" si="51"/>
        <v>-2.0941499625086093E-3</v>
      </c>
      <c r="AC126" s="25">
        <f t="shared" si="52"/>
        <v>9.421472337986514E-3</v>
      </c>
      <c r="AD126" s="25">
        <f t="shared" si="53"/>
        <v>1.0464397906201687E-2</v>
      </c>
      <c r="AE126" s="25">
        <f t="shared" si="54"/>
        <v>-1.0512243942935569E-3</v>
      </c>
      <c r="AF126" s="25">
        <f t="shared" si="38"/>
        <v>8.3702479436930689E-3</v>
      </c>
      <c r="AG126" s="25">
        <f t="shared" si="55"/>
        <v>7.7772515915379443E-3</v>
      </c>
      <c r="AH126" s="25">
        <f t="shared" si="39"/>
        <v>-9.7815094840313606E-5</v>
      </c>
      <c r="AI126" s="25">
        <f t="shared" si="40"/>
        <v>1.0343610589712482E-3</v>
      </c>
      <c r="AJ126" s="25">
        <f t="shared" si="41"/>
        <v>1.1163073463773907E-3</v>
      </c>
      <c r="AK126" s="25">
        <f t="shared" si="42"/>
        <v>6.63534879969363E-3</v>
      </c>
      <c r="AL126" s="25">
        <f t="shared" si="43"/>
        <v>7.9247520047206928E-3</v>
      </c>
      <c r="AM126" s="25">
        <f t="shared" si="44"/>
        <v>3.8290491065080126E-3</v>
      </c>
      <c r="AN126" s="25">
        <f t="shared" si="45"/>
        <v>0</v>
      </c>
      <c r="AO126" s="40">
        <f t="shared" si="56"/>
        <v>0.13219531560142597</v>
      </c>
      <c r="AP126" s="40">
        <f t="shared" si="57"/>
        <v>0.20682810639142615</v>
      </c>
      <c r="AQ126" s="25">
        <f t="shared" si="46"/>
        <v>1.9132289451023474E-3</v>
      </c>
      <c r="AR126" s="25">
        <f t="shared" si="47"/>
        <v>1.7348991439992642E-3</v>
      </c>
      <c r="AS126" s="25">
        <f>LN(N126/C126)</f>
        <v>8.3702479436930689E-3</v>
      </c>
      <c r="AT126" s="28">
        <f>+(G126-I126)/(H126-I126)</f>
        <v>0.96982929734020573</v>
      </c>
      <c r="AU126" s="28">
        <f>+(N126-P126)/(O126-P126)</f>
        <v>0.45261437908497243</v>
      </c>
      <c r="AV126" s="40">
        <f>+(N126-V126)/(U126-V126)</f>
        <v>0.81728933733297282</v>
      </c>
      <c r="AW126" s="25">
        <f>LN(N126/C126)</f>
        <v>8.3702479436930689E-3</v>
      </c>
      <c r="AX126" s="28">
        <f>(N126-L126)/(U126-V126)</f>
        <v>0.15107717480229127</v>
      </c>
      <c r="AY126" s="25">
        <f>LN(G126/I126)</f>
        <v>7.6865731939871826E-3</v>
      </c>
      <c r="AZ126" s="25">
        <f>LN(N126/P126)</f>
        <v>1.7348991439992642E-3</v>
      </c>
      <c r="BA126" s="25">
        <f t="shared" si="58"/>
        <v>0.9566680689945416</v>
      </c>
      <c r="BB126" s="25">
        <f>AR125</f>
        <v>2.2571555860229223E-3</v>
      </c>
      <c r="BC126" s="25">
        <f t="shared" si="59"/>
        <v>7.1964385503240566E-3</v>
      </c>
      <c r="BD126" s="39">
        <f>IF(AR125&lt;0,1,0)</f>
        <v>0</v>
      </c>
      <c r="BF126" t="str">
        <f>IF(B126=2,IF(AV125&lt;0.226,IF(AND(ABS(AA126)&lt;0.03,AO126&lt;0.8),IF(AND(AT126&lt;0.5 &amp; Q125&lt;14),2,1),0),IF(AV125&lt;0.8,IF(AND(AT126&gt;0.2,AK126&gt;-0.03,AA126&gt;-0.01),1,0),0)),"")</f>
        <v/>
      </c>
      <c r="BG126" t="str">
        <f>IF(B126=3,IF(AV125&lt;0.85,IF(AND(K126&gt;942,AT126&gt;0.9),0.25,1)*IF(AR125&lt;-0.004,1,0.5),0),"")</f>
        <v/>
      </c>
      <c r="BH126" t="str">
        <f>IF(B126=4,IF(AV125&lt;0.6,IF(AQ126&gt;=0,IF(K126&lt;1018,2,1),0),IF(AV125&gt;0.85,IF(AQ126&lt;=0,-0.5,0),0)),"")</f>
        <v/>
      </c>
      <c r="BI126">
        <f>IF(B126=5,IF(AV125&lt;0.4,IF(AQ126&gt; -0.004,1,0),IF(AV125&lt;0.95,IF(AND(AO126&lt;0.85,AT126&lt;0.95,AQ126&gt;0,K126&lt;1115),0.5,0),0)),"")</f>
        <v>0</v>
      </c>
      <c r="BJ126" s="25" t="str">
        <f>IF(MAX(BE126:BI126)=0,"",MAX(BE126:BI126)*AR126)</f>
        <v/>
      </c>
    </row>
    <row r="127" spans="1:62">
      <c r="A127" s="1">
        <v>42688</v>
      </c>
      <c r="B127" s="41">
        <f t="shared" si="48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63"/>
        <v>3116.4185000000007</v>
      </c>
      <c r="T127" t="str">
        <f t="shared" si="68"/>
        <v>牛</v>
      </c>
      <c r="U127">
        <f t="shared" si="66"/>
        <v>3221.46</v>
      </c>
      <c r="V127">
        <f t="shared" si="67"/>
        <v>3186.79</v>
      </c>
      <c r="W127" s="40">
        <f t="shared" si="49"/>
        <v>1.082053236821314E-2</v>
      </c>
      <c r="X127">
        <f t="shared" si="64"/>
        <v>1112</v>
      </c>
      <c r="Y127">
        <f t="shared" si="65"/>
        <v>931</v>
      </c>
      <c r="Z127" s="25">
        <f t="shared" si="37"/>
        <v>1.087614619899554E-2</v>
      </c>
      <c r="AA127" s="25">
        <f t="shared" si="50"/>
        <v>-2.6097528029250718E-3</v>
      </c>
      <c r="AB127" s="25">
        <f t="shared" si="51"/>
        <v>-3.4484776463886689E-3</v>
      </c>
      <c r="AC127" s="25">
        <f t="shared" si="52"/>
        <v>7.3720547218244122E-3</v>
      </c>
      <c r="AD127" s="25">
        <f t="shared" si="53"/>
        <v>1.0531882276005777E-2</v>
      </c>
      <c r="AE127" s="25">
        <f t="shared" si="54"/>
        <v>-2.8865009220729242E-4</v>
      </c>
      <c r="AF127" s="25">
        <f t="shared" si="38"/>
        <v>7.0834046296171472E-3</v>
      </c>
      <c r="AG127" s="25">
        <f t="shared" si="55"/>
        <v>4.4736518266920433E-3</v>
      </c>
      <c r="AH127" s="25">
        <f t="shared" si="39"/>
        <v>2.5093237190623084E-4</v>
      </c>
      <c r="AI127" s="25">
        <f t="shared" si="40"/>
        <v>1.6236721117158888E-3</v>
      </c>
      <c r="AJ127" s="25">
        <f t="shared" si="41"/>
        <v>3.2884876297792887E-3</v>
      </c>
      <c r="AK127" s="25">
        <f t="shared" si="42"/>
        <v>6.0705474914392798E-3</v>
      </c>
      <c r="AL127" s="25">
        <f t="shared" si="43"/>
        <v>1.082053236821314E-2</v>
      </c>
      <c r="AM127" s="25">
        <f t="shared" si="44"/>
        <v>7.9472104729897113E-3</v>
      </c>
      <c r="AN127" s="25">
        <f t="shared" si="45"/>
        <v>-3.7417447760241507E-5</v>
      </c>
      <c r="AO127" s="40">
        <f t="shared" si="56"/>
        <v>2.6535910008655059E-2</v>
      </c>
      <c r="AP127" s="40">
        <f t="shared" si="57"/>
        <v>0.26680126910873897</v>
      </c>
      <c r="AQ127" s="25">
        <f t="shared" si="46"/>
        <v>1.3430328693510522E-3</v>
      </c>
      <c r="AR127" s="25">
        <f t="shared" si="47"/>
        <v>1.050274585938149E-3</v>
      </c>
      <c r="AS127" s="25">
        <f>LN(N127/C127)</f>
        <v>7.0834046296171472E-3</v>
      </c>
      <c r="AT127" s="28">
        <f>+(G127-I127)/(H127-I127)</f>
        <v>0.58638592443033988</v>
      </c>
      <c r="AU127" s="28">
        <f>+(N127-P127)/(O127-P127)</f>
        <v>0.71417353749508727</v>
      </c>
      <c r="AV127" s="40">
        <f>+(N127-V127)/(U127-V127)</f>
        <v>0.68012691087395094</v>
      </c>
      <c r="AW127" s="25">
        <f>LN(N127/C127)</f>
        <v>7.0834046296171472E-3</v>
      </c>
      <c r="AX127" s="28">
        <f>(N127-L127)/(U127-V127)</f>
        <v>9.7202192096910403E-2</v>
      </c>
      <c r="AY127" s="25">
        <f>LN(G127/I127)</f>
        <v>6.3591975836466358E-3</v>
      </c>
      <c r="AZ127" s="25">
        <f>LN(N127/P127)</f>
        <v>5.6821263218613839E-3</v>
      </c>
      <c r="BA127" s="25">
        <f t="shared" si="58"/>
        <v>0.81728933733297282</v>
      </c>
      <c r="BB127" s="25">
        <f>AR126</f>
        <v>1.7348991439992642E-3</v>
      </c>
      <c r="BC127" s="25">
        <f t="shared" si="59"/>
        <v>8.3702479436930689E-3</v>
      </c>
      <c r="BD127" s="39">
        <f>IF(AR126&lt;0,1,0)</f>
        <v>0</v>
      </c>
      <c r="BF127" t="str">
        <f>IF(B127=2,IF(AV126&lt;0.226,IF(AND(ABS(AA127)&lt;0.03,AO127&lt;0.8),IF(AND(AT127&lt;0.5 &amp; Q126&lt;14),2,1),0),IF(AV126&lt;0.8,IF(AND(AT127&gt;0.2,AK127&gt;-0.03,AA127&gt;-0.01),1,0),0)),"")</f>
        <v/>
      </c>
      <c r="BG127" t="str">
        <f>IF(B127=3,IF(AV126&lt;0.85,IF(AND(K127&gt;942,AT127&gt;0.9),0.25,1)*IF(AR126&lt;-0.004,1,0.5),0),"")</f>
        <v/>
      </c>
      <c r="BH127" t="str">
        <f>IF(B127=4,IF(AV126&lt;0.6,IF(AQ127&gt;=0,IF(K127&lt;1018,2,1),0),IF(AV126&gt;0.85,IF(AQ127&lt;=0,-0.5,0),0)),"")</f>
        <v/>
      </c>
      <c r="BI127" t="str">
        <f>IF(B127=5,IF(AV126&lt;0.4,IF(AQ127&gt; -0.004,1,0),IF(AV126&lt;0.95,IF(AND(AO127&lt;0.85,AT127&lt;0.95,AQ127&gt;0,K127&lt;1115),0.5,0),0)),"")</f>
        <v/>
      </c>
      <c r="BJ127" s="25" t="str">
        <f>IF(MAX(BE127:BI127)=0,"",MAX(BE127:BI127)*AR127)</f>
        <v/>
      </c>
    </row>
    <row r="128" spans="1:62">
      <c r="A128" s="1">
        <v>42689</v>
      </c>
      <c r="B128" s="41">
        <f t="shared" si="48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63"/>
        <v>3124.8785000000007</v>
      </c>
      <c r="T128" t="str">
        <f t="shared" si="68"/>
        <v>牛</v>
      </c>
      <c r="U128">
        <f t="shared" si="66"/>
        <v>3214.29</v>
      </c>
      <c r="V128">
        <f t="shared" si="67"/>
        <v>3195.03</v>
      </c>
      <c r="W128" s="40">
        <f t="shared" si="49"/>
        <v>6.0100160307286236E-3</v>
      </c>
      <c r="X128">
        <f t="shared" si="64"/>
        <v>948</v>
      </c>
      <c r="Y128">
        <f t="shared" si="65"/>
        <v>1354</v>
      </c>
      <c r="Z128" s="25">
        <f t="shared" si="37"/>
        <v>6.0000934593996058E-3</v>
      </c>
      <c r="AA128" s="25">
        <f t="shared" si="50"/>
        <v>-1.3083460033117057E-4</v>
      </c>
      <c r="AB128" s="25">
        <f t="shared" si="51"/>
        <v>-2.2736909603327704E-3</v>
      </c>
      <c r="AC128" s="25">
        <f t="shared" si="52"/>
        <v>3.7363250703958475E-3</v>
      </c>
      <c r="AD128" s="25">
        <f t="shared" si="53"/>
        <v>1.3511327908808347E-3</v>
      </c>
      <c r="AE128" s="25">
        <f t="shared" si="54"/>
        <v>-4.6588832398476911E-3</v>
      </c>
      <c r="AF128" s="25">
        <f t="shared" si="38"/>
        <v>-9.2255816945195038E-4</v>
      </c>
      <c r="AG128" s="25">
        <f t="shared" si="55"/>
        <v>-1.0533927697831016E-3</v>
      </c>
      <c r="AH128" s="25">
        <f t="shared" si="39"/>
        <v>0</v>
      </c>
      <c r="AI128" s="25">
        <f t="shared" si="40"/>
        <v>-7.4171957675625187E-4</v>
      </c>
      <c r="AJ128" s="25">
        <f t="shared" si="41"/>
        <v>-8.9761297093348845E-4</v>
      </c>
      <c r="AK128" s="25">
        <f t="shared" si="42"/>
        <v>-2.5609486694079479E-3</v>
      </c>
      <c r="AL128" s="25">
        <f t="shared" si="43"/>
        <v>4.7744844934037032E-3</v>
      </c>
      <c r="AM128" s="25">
        <f t="shared" si="44"/>
        <v>4.3971626749068479E-3</v>
      </c>
      <c r="AN128" s="25">
        <f t="shared" si="45"/>
        <v>1.5927570189161127E-4</v>
      </c>
      <c r="AO128" s="40">
        <f t="shared" si="56"/>
        <v>0.71652514696275893</v>
      </c>
      <c r="AP128" s="40">
        <f t="shared" si="57"/>
        <v>0.74395819725668932</v>
      </c>
      <c r="AQ128" s="25">
        <f t="shared" si="46"/>
        <v>7.9911851496080894E-4</v>
      </c>
      <c r="AR128" s="25">
        <f t="shared" si="47"/>
        <v>1.4791147980643062E-3</v>
      </c>
      <c r="AS128" s="25">
        <f>LN(N128/C128)</f>
        <v>-9.2255816945195038E-4</v>
      </c>
      <c r="AT128" s="28">
        <f>+(G128-I128)/(H128-I128)</f>
        <v>0.18027433050292446</v>
      </c>
      <c r="AU128" s="28">
        <f>+(N128-P128)/(O128-P128)</f>
        <v>0.84943181818179281</v>
      </c>
      <c r="AV128" s="40">
        <f>+(N128-V128)/(U128-V128)</f>
        <v>0.62097611630320504</v>
      </c>
      <c r="AW128" s="25">
        <f>LN(N128/C128)</f>
        <v>-9.2255816945195038E-4</v>
      </c>
      <c r="AX128" s="28">
        <f>(N128-L128)/(U128-V128)</f>
        <v>0.24610591900310697</v>
      </c>
      <c r="AY128" s="25">
        <f>LN(G128/I128)</f>
        <v>8.6240303311496951E-4</v>
      </c>
      <c r="AZ128" s="25">
        <f>LN(N128/P128)</f>
        <v>3.7363250703958475E-3</v>
      </c>
      <c r="BA128" s="25">
        <f t="shared" si="58"/>
        <v>0.68012691087395094</v>
      </c>
      <c r="BB128" s="25">
        <f>AR127</f>
        <v>1.050274585938149E-3</v>
      </c>
      <c r="BC128" s="25">
        <f t="shared" si="59"/>
        <v>7.0834046296171472E-3</v>
      </c>
      <c r="BD128" s="39">
        <f>IF(AR127&lt;0,1,0)</f>
        <v>0</v>
      </c>
      <c r="BF128">
        <f>IF(B128=2,IF(AV127&lt;0.226,IF(AND(ABS(AA128)&lt;0.03,AO128&lt;0.8),IF(AND(AT128&lt;0.5 &amp; Q127&lt;14),2,1),0),IF(AV127&lt;0.8,IF(AND(AT128&gt;0.2,AK128&gt;-0.03,AA128&gt;-0.01),1,0),0)),"")</f>
        <v>0</v>
      </c>
      <c r="BG128" t="str">
        <f>IF(B128=3,IF(AV127&lt;0.85,IF(AND(K128&gt;942,AT128&gt;0.9),0.25,1)*IF(AR127&lt;-0.004,1,0.5),0),"")</f>
        <v/>
      </c>
      <c r="BH128" t="str">
        <f>IF(B128=4,IF(AV127&lt;0.6,IF(AQ128&gt;=0,IF(K128&lt;1018,2,1),0),IF(AV127&gt;0.85,IF(AQ128&lt;=0,-0.5,0),0)),"")</f>
        <v/>
      </c>
      <c r="BI128" t="str">
        <f>IF(B128=5,IF(AV127&lt;0.4,IF(AQ128&gt; -0.004,1,0),IF(AV127&lt;0.95,IF(AND(AO128&lt;0.85,AT128&lt;0.95,AQ128&gt;0,K128&lt;1115),0.5,0),0)),"")</f>
        <v/>
      </c>
      <c r="BJ128" s="25" t="str">
        <f>IF(MAX(BE128:BI128)=0,"",MAX(BE128:BI128)*AR128)</f>
        <v/>
      </c>
    </row>
    <row r="129" spans="1:62">
      <c r="A129" s="1">
        <v>42690</v>
      </c>
      <c r="B129" s="41">
        <f t="shared" si="48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63"/>
        <v>3131.0340000000006</v>
      </c>
      <c r="T129" t="str">
        <f t="shared" si="68"/>
        <v>牛</v>
      </c>
      <c r="U129">
        <f t="shared" si="66"/>
        <v>3210.89</v>
      </c>
      <c r="V129">
        <f t="shared" si="67"/>
        <v>3195.41</v>
      </c>
      <c r="W129" s="40">
        <f t="shared" si="49"/>
        <v>4.8327521747577326E-3</v>
      </c>
      <c r="X129">
        <f t="shared" si="64"/>
        <v>931</v>
      </c>
      <c r="Y129">
        <f t="shared" si="65"/>
        <v>1022</v>
      </c>
      <c r="Z129" s="25">
        <f t="shared" si="37"/>
        <v>4.8246844319775649E-3</v>
      </c>
      <c r="AA129" s="25">
        <f t="shared" si="50"/>
        <v>4.7073568126024658E-4</v>
      </c>
      <c r="AB129" s="25">
        <f t="shared" si="51"/>
        <v>-1.8173463336168736E-3</v>
      </c>
      <c r="AC129" s="25">
        <f t="shared" si="52"/>
        <v>3.015405841140832E-3</v>
      </c>
      <c r="AD129" s="25">
        <f t="shared" si="53"/>
        <v>7.4461907141623877E-4</v>
      </c>
      <c r="AE129" s="25">
        <f t="shared" si="54"/>
        <v>-4.088133103341449E-3</v>
      </c>
      <c r="AF129" s="25">
        <f t="shared" si="38"/>
        <v>-1.0727272622006432E-3</v>
      </c>
      <c r="AG129" s="25">
        <f t="shared" si="55"/>
        <v>-6.0199158094055983E-4</v>
      </c>
      <c r="AH129" s="25">
        <f t="shared" si="39"/>
        <v>3.2720219049968082E-4</v>
      </c>
      <c r="AI129" s="25">
        <f t="shared" si="40"/>
        <v>-1.0072080143381911E-3</v>
      </c>
      <c r="AJ129" s="25">
        <f t="shared" si="41"/>
        <v>-6.4536949642375282E-4</v>
      </c>
      <c r="AK129" s="25">
        <f t="shared" si="42"/>
        <v>-1.8374358440696324E-3</v>
      </c>
      <c r="AL129" s="25">
        <f t="shared" si="43"/>
        <v>4.8327521747577326E-3</v>
      </c>
      <c r="AM129" s="25">
        <f t="shared" si="44"/>
        <v>3.3270422849665327E-3</v>
      </c>
      <c r="AN129" s="25">
        <f t="shared" si="45"/>
        <v>0</v>
      </c>
      <c r="AO129" s="40">
        <f t="shared" si="56"/>
        <v>0.84560723514212732</v>
      </c>
      <c r="AP129" s="40">
        <f t="shared" si="57"/>
        <v>0.74806201550387041</v>
      </c>
      <c r="AQ129" s="25">
        <f t="shared" si="46"/>
        <v>-3.029238419542127E-4</v>
      </c>
      <c r="AR129" s="25">
        <f t="shared" si="47"/>
        <v>7.6470858186905013E-4</v>
      </c>
      <c r="AS129" s="25">
        <f>LN(N129/C129)</f>
        <v>-1.0727272622006432E-3</v>
      </c>
      <c r="AT129" s="28">
        <f>+(G129-I129)/(H129-I129)</f>
        <v>0.46511627906978453</v>
      </c>
      <c r="AU129" s="28">
        <f>+(N129-P129)/(O129-P129)</f>
        <v>0.59474671669793255</v>
      </c>
      <c r="AV129" s="40">
        <f>+(N129-V129)/(U129-V129)</f>
        <v>0.62338501291990178</v>
      </c>
      <c r="AW129" s="25">
        <f>LN(N129/C129)</f>
        <v>-1.0727272622006432E-3</v>
      </c>
      <c r="AX129" s="28">
        <f>(N129-L129)/(U129-V129)</f>
        <v>0.15826873385011725</v>
      </c>
      <c r="AY129" s="25">
        <f>LN(G129/I129)</f>
        <v>2.2506972592717983E-3</v>
      </c>
      <c r="AZ129" s="25">
        <f>LN(N129/P129)</f>
        <v>1.9800811618911891E-3</v>
      </c>
      <c r="BA129" s="25">
        <f t="shared" si="58"/>
        <v>0.62097611630320504</v>
      </c>
      <c r="BB129" s="25">
        <f>AR128</f>
        <v>1.4791147980643062E-3</v>
      </c>
      <c r="BC129" s="25">
        <f t="shared" si="59"/>
        <v>-9.2255816945195038E-4</v>
      </c>
      <c r="BD129" s="39">
        <f>IF(AR128&lt;0,1,0)</f>
        <v>0</v>
      </c>
      <c r="BF129" t="str">
        <f>IF(B129=2,IF(AV128&lt;0.226,IF(AND(ABS(AA129)&lt;0.03,AO129&lt;0.8),IF(AND(AT129&lt;0.5 &amp; Q128&lt;14),2,1),0),IF(AV128&lt;0.8,IF(AND(AT129&gt;0.2,AK129&gt;-0.03,AA129&gt;-0.01),1,0),0)),"")</f>
        <v/>
      </c>
      <c r="BG129">
        <f>IF(B129=3,IF(AV128&lt;0.85,IF(AND(K129&gt;942,AT129&gt;0.9),0.25,1)*IF(AR128&lt;-0.004,1,0.5),0),"")</f>
        <v>0.5</v>
      </c>
      <c r="BH129" t="str">
        <f>IF(B129=4,IF(AV128&lt;0.6,IF(AQ129&gt;=0,IF(K129&lt;1018,2,1),0),IF(AV128&gt;0.85,IF(AQ129&lt;=0,-0.5,0),0)),"")</f>
        <v/>
      </c>
      <c r="BI129" t="str">
        <f>IF(B129=5,IF(AV128&lt;0.4,IF(AQ129&gt; -0.004,1,0),IF(AV128&lt;0.95,IF(AND(AO129&lt;0.85,AT129&lt;0.95,AQ129&gt;0,K129&lt;1115),0.5,0),0)),"")</f>
        <v/>
      </c>
      <c r="BJ129" s="25">
        <f>IF(MAX(BE129:BI129)=0,"",MAX(BE129:BI129)*AR129)</f>
        <v>3.8235429093452507E-4</v>
      </c>
    </row>
    <row r="130" spans="1:62">
      <c r="A130" s="1">
        <v>42691</v>
      </c>
      <c r="B130" s="41">
        <f t="shared" si="48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63"/>
        <v>3137.0510000000004</v>
      </c>
      <c r="T130" t="str">
        <f t="shared" si="68"/>
        <v>牛</v>
      </c>
      <c r="U130">
        <f t="shared" si="66"/>
        <v>3211.05</v>
      </c>
      <c r="V130">
        <f t="shared" si="67"/>
        <v>3187.21</v>
      </c>
      <c r="W130" s="40">
        <f t="shared" si="49"/>
        <v>7.4520605057833353E-3</v>
      </c>
      <c r="X130">
        <f t="shared" si="64"/>
        <v>1424</v>
      </c>
      <c r="Y130">
        <f t="shared" si="65"/>
        <v>1110</v>
      </c>
      <c r="Z130" s="25">
        <f t="shared" si="37"/>
        <v>7.453493825230622E-3</v>
      </c>
      <c r="AA130" s="25">
        <f t="shared" si="50"/>
        <v>-2.0488610381770179E-3</v>
      </c>
      <c r="AB130" s="25">
        <f t="shared" si="51"/>
        <v>-8.1003197824335211E-4</v>
      </c>
      <c r="AC130" s="25">
        <f t="shared" si="52"/>
        <v>6.6420285275399634E-3</v>
      </c>
      <c r="AD130" s="25">
        <f t="shared" si="53"/>
        <v>3.916036551148994E-3</v>
      </c>
      <c r="AE130" s="25">
        <f t="shared" si="54"/>
        <v>-3.5360239546345352E-3</v>
      </c>
      <c r="AF130" s="25">
        <f t="shared" si="38"/>
        <v>3.1060045729054925E-3</v>
      </c>
      <c r="AG130" s="25">
        <f t="shared" si="55"/>
        <v>1.0571435347284802E-3</v>
      </c>
      <c r="AH130" s="25">
        <f t="shared" si="39"/>
        <v>-9.4463862088173484E-4</v>
      </c>
      <c r="AI130" s="25">
        <f t="shared" si="40"/>
        <v>-1.6834546705171783E-3</v>
      </c>
      <c r="AJ130" s="25">
        <f t="shared" si="41"/>
        <v>-2.0280046759617791E-3</v>
      </c>
      <c r="AK130" s="25">
        <f t="shared" si="42"/>
        <v>-1.0134882376981629E-3</v>
      </c>
      <c r="AL130" s="25">
        <f t="shared" si="43"/>
        <v>3.9673831491175019E-3</v>
      </c>
      <c r="AM130" s="25">
        <f t="shared" si="44"/>
        <v>5.6840515939072774E-3</v>
      </c>
      <c r="AN130" s="25">
        <f t="shared" si="45"/>
        <v>0</v>
      </c>
      <c r="AO130" s="40">
        <f t="shared" si="56"/>
        <v>0.89108129439620354</v>
      </c>
      <c r="AP130" s="40">
        <f t="shared" si="57"/>
        <v>1.4088397790055096</v>
      </c>
      <c r="AQ130" s="25">
        <f t="shared" si="46"/>
        <v>-5.2904836704631918E-4</v>
      </c>
      <c r="AR130" s="25">
        <f t="shared" si="47"/>
        <v>4.1194928106037592E-3</v>
      </c>
      <c r="AS130" s="25">
        <f>LN(N130/C130)</f>
        <v>3.1060045729054925E-3</v>
      </c>
      <c r="AT130" s="28">
        <f>+(G130-I130)/(H130-I130)</f>
        <v>0.63535911602211015</v>
      </c>
      <c r="AU130" s="28">
        <f>+(N130-P130)/(O130-P130)</f>
        <v>0.85714285714283933</v>
      </c>
      <c r="AV130" s="40">
        <f>+(N130-V130)/(U130-V130)</f>
        <v>0.89093959731542161</v>
      </c>
      <c r="AW130" s="25">
        <f>LN(N130/C130)</f>
        <v>3.1060045729054925E-3</v>
      </c>
      <c r="AX130" s="28">
        <f>(N130-L130)/(U130-V130)</f>
        <v>0.55327181208051679</v>
      </c>
      <c r="AY130" s="25">
        <f>LN(G130/I130)</f>
        <v>2.5225357169363417E-3</v>
      </c>
      <c r="AZ130" s="25">
        <f>LN(N130/P130)</f>
        <v>4.8740196156639498E-3</v>
      </c>
      <c r="BA130" s="25">
        <f t="shared" si="58"/>
        <v>0.62338501291990178</v>
      </c>
      <c r="BB130" s="25">
        <f>AR129</f>
        <v>7.6470858186905013E-4</v>
      </c>
      <c r="BC130" s="25">
        <f t="shared" si="59"/>
        <v>-1.0727272622006432E-3</v>
      </c>
      <c r="BD130" s="39">
        <f>IF(AR129&lt;0,1,0)</f>
        <v>0</v>
      </c>
      <c r="BF130" t="str">
        <f>IF(B130=2,IF(AV129&lt;0.226,IF(AND(ABS(AA130)&lt;0.03,AO130&lt;0.8),IF(AND(AT130&lt;0.5 &amp; Q129&lt;14),2,1),0),IF(AV129&lt;0.8,IF(AND(AT130&gt;0.2,AK130&gt;-0.03,AA130&gt;-0.01),1,0),0)),"")</f>
        <v/>
      </c>
      <c r="BG130" t="str">
        <f>IF(B130=3,IF(AV129&lt;0.85,IF(AND(K130&gt;942,AT130&gt;0.9),0.25,1)*IF(AR129&lt;-0.004,1,0.5),0),"")</f>
        <v/>
      </c>
      <c r="BH130">
        <f>IF(B130=4,IF(AV129&lt;0.6,IF(AQ130&gt;=0,IF(K130&lt;1018,2,1),0),IF(AV129&gt;0.85,IF(AQ130&lt;=0,-0.5,0),0)),"")</f>
        <v>0</v>
      </c>
      <c r="BI130" t="str">
        <f>IF(B130=5,IF(AV129&lt;0.4,IF(AQ130&gt; -0.004,1,0),IF(AV129&lt;0.95,IF(AND(AO130&lt;0.85,AT130&lt;0.95,AQ130&gt;0,K130&lt;1115),0.5,0),0)),"")</f>
        <v/>
      </c>
      <c r="BJ130" s="25" t="str">
        <f>IF(MAX(BE130:BI130)=0,"",MAX(BE130:BI130)*AR130)</f>
        <v/>
      </c>
    </row>
    <row r="131" spans="1:62">
      <c r="A131" s="1">
        <v>42692</v>
      </c>
      <c r="B131" s="41">
        <f t="shared" si="48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63"/>
        <v>3143.2505000000001</v>
      </c>
      <c r="T131" t="str">
        <f t="shared" si="68"/>
        <v>牛</v>
      </c>
      <c r="U131">
        <f t="shared" si="66"/>
        <v>3212.39</v>
      </c>
      <c r="V131">
        <f t="shared" si="67"/>
        <v>3187.5</v>
      </c>
      <c r="W131" s="40">
        <f t="shared" si="49"/>
        <v>7.7782979054125782E-3</v>
      </c>
      <c r="X131">
        <f t="shared" si="64"/>
        <v>1005</v>
      </c>
      <c r="Y131">
        <f t="shared" si="65"/>
        <v>1453</v>
      </c>
      <c r="Z131" s="25">
        <f t="shared" si="37"/>
        <v>7.7606877048132083E-3</v>
      </c>
      <c r="AA131" s="25">
        <f t="shared" si="50"/>
        <v>-3.9279012419635433E-4</v>
      </c>
      <c r="AB131" s="25">
        <f t="shared" si="51"/>
        <v>-6.1012735246603837E-3</v>
      </c>
      <c r="AC131" s="25">
        <f t="shared" si="52"/>
        <v>1.6770243807523453E-3</v>
      </c>
      <c r="AD131" s="25">
        <f t="shared" si="53"/>
        <v>1.6200440331925971E-3</v>
      </c>
      <c r="AE131" s="25">
        <f t="shared" si="54"/>
        <v>-6.158253872219889E-3</v>
      </c>
      <c r="AF131" s="25">
        <f t="shared" si="38"/>
        <v>-4.4812294914676979E-3</v>
      </c>
      <c r="AG131" s="25">
        <f t="shared" si="55"/>
        <v>-4.8740196156639905E-3</v>
      </c>
      <c r="AH131" s="25">
        <f t="shared" si="39"/>
        <v>-1.4031958588218391E-4</v>
      </c>
      <c r="AI131" s="25">
        <f t="shared" si="40"/>
        <v>-9.0774820745368433E-4</v>
      </c>
      <c r="AJ131" s="25">
        <f t="shared" si="41"/>
        <v>-5.8765104095071498E-2</v>
      </c>
      <c r="AK131" s="25">
        <f t="shared" si="42"/>
        <v>-2.0881167568434561E-3</v>
      </c>
      <c r="AL131" s="25">
        <f t="shared" si="43"/>
        <v>4.3113734626654861E-3</v>
      </c>
      <c r="AM131" s="25">
        <f t="shared" si="44"/>
        <v>5.1537553818520668E-3</v>
      </c>
      <c r="AN131" s="25">
        <f t="shared" si="45"/>
        <v>8.7482503555096438E-5</v>
      </c>
      <c r="AO131" s="40">
        <f t="shared" si="56"/>
        <v>0.62373371924747267</v>
      </c>
      <c r="AP131" s="40">
        <f t="shared" si="57"/>
        <v>0.71490593342980191</v>
      </c>
      <c r="AQ131" s="25">
        <f t="shared" si="46"/>
        <v>1.9056038869506677E-4</v>
      </c>
      <c r="AR131" s="25">
        <f t="shared" si="47"/>
        <v>-2.4805952381794037E-3</v>
      </c>
      <c r="AS131" s="25">
        <f>LN(N131/C131)</f>
        <v>-4.4812294914676979E-3</v>
      </c>
      <c r="AT131" s="28">
        <f>+(G131-I131)/(H131-I131)</f>
        <v>0.13965267727929645</v>
      </c>
      <c r="AU131" s="28">
        <f>+(N131-P131)/(O131-P131)</f>
        <v>0.32483302975106099</v>
      </c>
      <c r="AV131" s="40">
        <f>+(N131-V131)/(U131-V131)</f>
        <v>0.21494576134993718</v>
      </c>
      <c r="AW131" s="25">
        <f>LN(N131/C131)</f>
        <v>-4.4812294914676979E-3</v>
      </c>
      <c r="AX131" s="28">
        <f>(N131-L131)/(U131-V131)</f>
        <v>-0.31860184813179315</v>
      </c>
      <c r="AY131" s="25">
        <f>LN(G131/I131)</f>
        <v>6.0321267262944856E-4</v>
      </c>
      <c r="AZ131" s="25">
        <f>LN(N131/P131)</f>
        <v>1.6770243807523453E-3</v>
      </c>
      <c r="BA131" s="25">
        <f t="shared" si="58"/>
        <v>0.89093959731542161</v>
      </c>
      <c r="BB131" s="25">
        <f>AR130</f>
        <v>4.1194928106037592E-3</v>
      </c>
      <c r="BC131" s="25">
        <f t="shared" si="59"/>
        <v>3.1060045729054925E-3</v>
      </c>
      <c r="BD131" s="39">
        <f>IF(AR130&lt;0,1,0)</f>
        <v>0</v>
      </c>
      <c r="BF131" t="str">
        <f>IF(B131=2,IF(AV130&lt;0.226,IF(AND(ABS(AA131)&lt;0.03,AO131&lt;0.8),IF(AND(AT131&lt;0.5 &amp; Q130&lt;14),2,1),0),IF(AV130&lt;0.8,IF(AND(AT131&gt;0.2,AK131&gt;-0.03,AA131&gt;-0.01),1,0),0)),"")</f>
        <v/>
      </c>
      <c r="BG131" t="str">
        <f>IF(B131=3,IF(AV130&lt;0.85,IF(AND(K131&gt;942,AT131&gt;0.9),0.25,1)*IF(AR130&lt;-0.004,1,0.5),0),"")</f>
        <v/>
      </c>
      <c r="BH131" t="str">
        <f>IF(B131=4,IF(AV130&lt;0.6,IF(AQ131&gt;=0,IF(K131&lt;1018,2,1),0),IF(AV130&gt;0.85,IF(AQ131&lt;=0,-0.5,0),0)),"")</f>
        <v/>
      </c>
      <c r="BI131">
        <f>IF(B131=5,IF(AV130&lt;0.4,IF(AQ131&gt; -0.004,1,0),IF(AV130&lt;0.95,IF(AND(AO131&lt;0.85,AT131&lt;0.95,AQ131&gt;0,K131&lt;1115),0.5,0),0)),"")</f>
        <v>0.5</v>
      </c>
      <c r="BJ131" s="25">
        <f>IF(MAX(BE131:BI131)=0,"",MAX(BE131:BI131)*AR131)</f>
        <v>-1.2402976190897018E-3</v>
      </c>
    </row>
    <row r="132" spans="1:62">
      <c r="A132" s="1">
        <v>42695</v>
      </c>
      <c r="B132" s="41">
        <f t="shared" si="48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63"/>
        <v>3148.3459999999995</v>
      </c>
      <c r="T132" t="str">
        <f t="shared" si="68"/>
        <v>牛</v>
      </c>
      <c r="U132">
        <f t="shared" si="66"/>
        <v>3229.76</v>
      </c>
      <c r="V132">
        <f t="shared" si="67"/>
        <v>3188.28</v>
      </c>
      <c r="W132" s="40">
        <f t="shared" si="49"/>
        <v>1.2926244637061093E-2</v>
      </c>
      <c r="X132">
        <f t="shared" si="64"/>
        <v>1101</v>
      </c>
      <c r="Y132">
        <f t="shared" si="65"/>
        <v>931</v>
      </c>
      <c r="Z132" s="25">
        <f t="shared" si="37"/>
        <v>1.3009251999372751E-2</v>
      </c>
      <c r="AA132" s="25">
        <f t="shared" si="50"/>
        <v>-1.3633480921075374E-3</v>
      </c>
      <c r="AB132" s="25">
        <f t="shared" si="51"/>
        <v>-3.6011707815259151E-3</v>
      </c>
      <c r="AC132" s="25">
        <f t="shared" si="52"/>
        <v>9.3250738555350609E-3</v>
      </c>
      <c r="AD132" s="25">
        <f t="shared" si="53"/>
        <v>1.2857244295168335E-2</v>
      </c>
      <c r="AE132" s="25">
        <f t="shared" si="54"/>
        <v>-6.9000341892628286E-5</v>
      </c>
      <c r="AF132" s="25">
        <f t="shared" si="38"/>
        <v>9.2560735136424845E-3</v>
      </c>
      <c r="AG132" s="25">
        <f t="shared" si="55"/>
        <v>7.8927254215350184E-3</v>
      </c>
      <c r="AH132" s="25">
        <f t="shared" si="39"/>
        <v>3.2298374543691298E-4</v>
      </c>
      <c r="AI132" s="25">
        <f t="shared" si="40"/>
        <v>1.7046776208950595E-3</v>
      </c>
      <c r="AJ132" s="25">
        <f t="shared" si="41"/>
        <v>3.087591659479048E-3</v>
      </c>
      <c r="AK132" s="25">
        <f t="shared" si="42"/>
        <v>9.9146201995119268E-3</v>
      </c>
      <c r="AL132" s="25">
        <f t="shared" si="43"/>
        <v>1.2926244637061093E-2</v>
      </c>
      <c r="AM132" s="25">
        <f t="shared" si="44"/>
        <v>5.3931638018826448E-3</v>
      </c>
      <c r="AN132" s="25">
        <f t="shared" si="45"/>
        <v>5.2789211139538618E-5</v>
      </c>
      <c r="AO132" s="40">
        <f t="shared" si="56"/>
        <v>5.30376084859691E-3</v>
      </c>
      <c r="AP132" s="40">
        <f t="shared" si="57"/>
        <v>0.11017357762776536</v>
      </c>
      <c r="AQ132" s="25">
        <f t="shared" si="46"/>
        <v>-8.5739320456234744E-4</v>
      </c>
      <c r="AR132" s="25">
        <f t="shared" si="47"/>
        <v>-7.1133589700891767E-4</v>
      </c>
      <c r="AS132" s="25">
        <f>LN(N132/C132)</f>
        <v>9.2560735136424845E-3</v>
      </c>
      <c r="AT132" s="28">
        <f>+(G132-I132)/(H132-I132)</f>
        <v>0.77121504339440139</v>
      </c>
      <c r="AU132" s="28">
        <f>+(N132-P132)/(O132-P132)</f>
        <v>0.77784189267167192</v>
      </c>
      <c r="AV132" s="40">
        <f>+(N132-V132)/(U132-V132)</f>
        <v>0.72010607521696912</v>
      </c>
      <c r="AW132" s="25">
        <f>LN(N132/C132)</f>
        <v>9.2560735136424845E-3</v>
      </c>
      <c r="AX132" s="28">
        <f>(N132-L132)/(U132-V132)</f>
        <v>-5.5207328833171712E-2</v>
      </c>
      <c r="AY132" s="25">
        <f>LN(G132/I132)</f>
        <v>9.9836205414045639E-3</v>
      </c>
      <c r="AZ132" s="25">
        <f>LN(N132/P132)</f>
        <v>4.1975393339318866E-3</v>
      </c>
      <c r="BA132" s="25">
        <f t="shared" si="58"/>
        <v>0.21494576134993718</v>
      </c>
      <c r="BB132" s="25">
        <f>AR131</f>
        <v>-2.4805952381794037E-3</v>
      </c>
      <c r="BC132" s="25">
        <f t="shared" si="59"/>
        <v>-4.4812294914676979E-3</v>
      </c>
      <c r="BD132" s="39">
        <f>IF(AR131&lt;0,1,0)</f>
        <v>1</v>
      </c>
      <c r="BF132" t="str">
        <f>IF(B132=2,IF(AV131&lt;0.226,IF(AND(ABS(AA132)&lt;0.03,AO132&lt;0.8),IF(AND(AT132&lt;0.5 &amp; Q131&lt;14),2,1),0),IF(AV131&lt;0.8,IF(AND(AT132&gt;0.2,AK132&gt;-0.03,AA132&gt;-0.01),1,0),0)),"")</f>
        <v/>
      </c>
      <c r="BG132" t="str">
        <f>IF(B132=3,IF(AV131&lt;0.85,IF(AND(K132&gt;942,AT132&gt;0.9),0.25,1)*IF(AR131&lt;-0.004,1,0.5),0),"")</f>
        <v/>
      </c>
      <c r="BH132" t="str">
        <f>IF(B132=4,IF(AV131&lt;0.6,IF(AQ132&gt;=0,IF(K132&lt;1018,2,1),0),IF(AV131&gt;0.85,IF(AQ132&lt;=0,-0.5,0),0)),"")</f>
        <v/>
      </c>
      <c r="BI132" t="str">
        <f>IF(B132=5,IF(AV131&lt;0.4,IF(AQ132&gt; -0.004,1,0),IF(AV131&lt;0.95,IF(AND(AO132&lt;0.85,AT132&lt;0.95,AQ132&gt;0,K132&lt;1115),0.5,0),0)),"")</f>
        <v/>
      </c>
      <c r="BJ132" s="25" t="str">
        <f>IF(MAX(BE132:BI132)=0,"",MAX(BE132:BI132)*AR132)</f>
        <v/>
      </c>
    </row>
    <row r="133" spans="1:62">
      <c r="A133" s="1">
        <v>42696</v>
      </c>
      <c r="B133" s="41">
        <f t="shared" si="48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63"/>
        <v>3152.8429999999998</v>
      </c>
      <c r="T133" t="str">
        <f t="shared" si="68"/>
        <v>牛</v>
      </c>
      <c r="U133">
        <f t="shared" si="66"/>
        <v>3249.68</v>
      </c>
      <c r="V133">
        <f t="shared" si="67"/>
        <v>3220.98</v>
      </c>
      <c r="W133" s="40">
        <f t="shared" ref="W133:W143" si="69">LN(U133/V133)</f>
        <v>8.8708688775299919E-3</v>
      </c>
      <c r="X133">
        <f t="shared" si="64"/>
        <v>1500</v>
      </c>
      <c r="Y133">
        <f t="shared" si="65"/>
        <v>931</v>
      </c>
      <c r="Z133" s="25">
        <f t="shared" si="37"/>
        <v>8.9103316381970131E-3</v>
      </c>
      <c r="AA133" s="25">
        <f t="shared" si="50"/>
        <v>8.7900079116737034E-4</v>
      </c>
      <c r="AB133" s="25">
        <f t="shared" si="51"/>
        <v>-4.0935484095102459E-4</v>
      </c>
      <c r="AC133" s="25">
        <f t="shared" si="52"/>
        <v>8.4615140365789741E-3</v>
      </c>
      <c r="AD133" s="25">
        <f t="shared" si="53"/>
        <v>8.8708688775299919E-3</v>
      </c>
      <c r="AE133" s="25">
        <f t="shared" si="54"/>
        <v>0</v>
      </c>
      <c r="AF133" s="25">
        <f t="shared" si="38"/>
        <v>8.4615140365789741E-3</v>
      </c>
      <c r="AG133" s="25">
        <f t="shared" si="55"/>
        <v>9.3405148277463084E-3</v>
      </c>
      <c r="AH133" s="25">
        <f t="shared" si="39"/>
        <v>9.8989170476610779E-4</v>
      </c>
      <c r="AI133" s="25">
        <f t="shared" si="40"/>
        <v>1.551118977777922E-3</v>
      </c>
      <c r="AJ133" s="25">
        <f t="shared" si="41"/>
        <v>1.8238671027756643E-3</v>
      </c>
      <c r="AK133" s="25">
        <f t="shared" si="42"/>
        <v>6.3721192623606929E-3</v>
      </c>
      <c r="AL133" s="25">
        <f t="shared" si="43"/>
        <v>6.3967983570094545E-3</v>
      </c>
      <c r="AM133" s="25">
        <f t="shared" si="44"/>
        <v>3.752014131554288E-3</v>
      </c>
      <c r="AN133" s="25">
        <f t="shared" si="45"/>
        <v>-8.0211264172546978E-5</v>
      </c>
      <c r="AO133" s="40">
        <f t="shared" si="56"/>
        <v>0</v>
      </c>
      <c r="AP133" s="40">
        <f t="shared" si="57"/>
        <v>-0.13691340106434047</v>
      </c>
      <c r="AQ133" s="25">
        <f t="shared" si="46"/>
        <v>1.0484088274253906E-3</v>
      </c>
      <c r="AR133" s="25">
        <f t="shared" si="47"/>
        <v>2.1696060383906909E-3</v>
      </c>
      <c r="AS133" s="25">
        <f>LN(N133/C133)</f>
        <v>8.4615140365789741E-3</v>
      </c>
      <c r="AT133" s="28">
        <f>+(G133-I133)/(H133-I133)</f>
        <v>0.99612965650701857</v>
      </c>
      <c r="AU133" s="28">
        <f>+(N133-P133)/(O133-P133)</f>
        <v>0.89071487263763605</v>
      </c>
      <c r="AV133" s="40">
        <f>+(N133-V133)/(U133-V133)</f>
        <v>0.95365853658536814</v>
      </c>
      <c r="AW133" s="25">
        <f>LN(N133/C133)</f>
        <v>8.4615140365789741E-3</v>
      </c>
      <c r="AX133" s="28">
        <f>(N133-L133)/(U133-V133)</f>
        <v>0.24529616724738704</v>
      </c>
      <c r="AY133" s="25">
        <f>LN(G133/I133)</f>
        <v>6.3721192623606929E-3</v>
      </c>
      <c r="AZ133" s="25">
        <f>LN(N133/P133)</f>
        <v>3.3426592906034215E-3</v>
      </c>
      <c r="BA133" s="25">
        <f t="shared" si="58"/>
        <v>0.72010607521696912</v>
      </c>
      <c r="BB133" s="25">
        <f>AR132</f>
        <v>-7.1133589700891767E-4</v>
      </c>
      <c r="BC133" s="25">
        <f t="shared" si="59"/>
        <v>9.2560735136424845E-3</v>
      </c>
      <c r="BD133" s="39">
        <f>IF(AR132&lt;0,1,0)</f>
        <v>1</v>
      </c>
      <c r="BF133">
        <f>IF(B133=2,IF(AV132&lt;0.226,IF(AND(ABS(AA133)&lt;0.03,AO133&lt;0.8),IF(AND(AT133&lt;0.5 &amp; Q132&lt;14),2,1),0),IF(AV132&lt;0.8,IF(AND(AT133&gt;0.2,AK133&gt;-0.03,AA133&gt;-0.01),1,0),0)),"")</f>
        <v>1</v>
      </c>
      <c r="BG133" t="str">
        <f>IF(B133=3,IF(AV132&lt;0.85,IF(AND(K133&gt;942,AT133&gt;0.9),0.25,1)*IF(AR132&lt;-0.004,1,0.5),0),"")</f>
        <v/>
      </c>
      <c r="BH133" t="str">
        <f>IF(B133=4,IF(AV132&lt;0.6,IF(AQ133&gt;=0,IF(K133&lt;1018,2,1),0),IF(AV132&gt;0.85,IF(AQ133&lt;=0,-0.5,0),0)),"")</f>
        <v/>
      </c>
      <c r="BI133" t="str">
        <f>IF(B133=5,IF(AV132&lt;0.4,IF(AQ133&gt; -0.004,1,0),IF(AV132&lt;0.95,IF(AND(AO133&lt;0.85,AT133&lt;0.95,AQ133&gt;0,K133&lt;1115),0.5,0),0)),"")</f>
        <v/>
      </c>
      <c r="BJ133" s="25">
        <f>IF(MAX(BE133:BI133)=0,"",MAX(BE133:BI133)*AR133)</f>
        <v>2.1696060383906909E-3</v>
      </c>
    </row>
    <row r="134" spans="1:62">
      <c r="A134" s="1">
        <v>42697</v>
      </c>
      <c r="B134" s="41">
        <f t="shared" si="48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63"/>
        <v>3158.6634999999997</v>
      </c>
      <c r="T134" t="str">
        <f t="shared" si="68"/>
        <v>牛</v>
      </c>
      <c r="U134">
        <f t="shared" si="66"/>
        <v>3262.88</v>
      </c>
      <c r="V134">
        <f t="shared" si="67"/>
        <v>3231.59</v>
      </c>
      <c r="W134" s="40">
        <f t="shared" si="69"/>
        <v>9.635964785652814E-3</v>
      </c>
      <c r="X134">
        <f t="shared" si="64"/>
        <v>1005</v>
      </c>
      <c r="Y134">
        <f t="shared" si="65"/>
        <v>1443</v>
      </c>
      <c r="Z134" s="25">
        <f t="shared" si="37"/>
        <v>9.6337986539160089E-3</v>
      </c>
      <c r="AA134" s="25">
        <f t="shared" si="50"/>
        <v>-1.2622589217670989E-4</v>
      </c>
      <c r="AB134" s="25">
        <f t="shared" si="51"/>
        <v>-6.6851211911570342E-3</v>
      </c>
      <c r="AC134" s="25">
        <f t="shared" si="52"/>
        <v>2.9508435944955442E-3</v>
      </c>
      <c r="AD134" s="25">
        <f t="shared" si="53"/>
        <v>4.5892917394987085E-3</v>
      </c>
      <c r="AE134" s="25">
        <f t="shared" si="54"/>
        <v>-5.0466730461541228E-3</v>
      </c>
      <c r="AF134" s="25">
        <f t="shared" si="38"/>
        <v>-2.0958294516584763E-3</v>
      </c>
      <c r="AG134" s="25">
        <f t="shared" si="55"/>
        <v>-2.2220553438351931E-3</v>
      </c>
      <c r="AH134" s="25">
        <f t="shared" si="39"/>
        <v>-2.8021684656102746E-4</v>
      </c>
      <c r="AI134" s="25">
        <f t="shared" si="40"/>
        <v>2.4630693540082948E-5</v>
      </c>
      <c r="AJ134" s="25">
        <f t="shared" si="41"/>
        <v>-4.0033382216014097E-4</v>
      </c>
      <c r="AK134" s="25">
        <f t="shared" si="42"/>
        <v>2.426286252623791E-3</v>
      </c>
      <c r="AL134" s="25">
        <f t="shared" si="43"/>
        <v>5.655150179822036E-3</v>
      </c>
      <c r="AM134" s="25">
        <f t="shared" si="44"/>
        <v>7.8598825269825708E-3</v>
      </c>
      <c r="AN134" s="25">
        <f t="shared" si="45"/>
        <v>1.5355888091883612E-4</v>
      </c>
      <c r="AO134" s="40">
        <f t="shared" si="56"/>
        <v>0.18804347826087062</v>
      </c>
      <c r="AP134" s="40">
        <f t="shared" si="57"/>
        <v>0.21032608695651478</v>
      </c>
      <c r="AQ134" s="25">
        <f t="shared" si="46"/>
        <v>-4.177353277462786E-4</v>
      </c>
      <c r="AR134" s="25">
        <f t="shared" si="47"/>
        <v>-4.6756745852010962E-3</v>
      </c>
      <c r="AS134" s="25">
        <f>LN(N134/C134)</f>
        <v>-2.0958294516584763E-3</v>
      </c>
      <c r="AT134" s="28">
        <f>+(G134-I134)/(H134-I134)</f>
        <v>0.61684782608694855</v>
      </c>
      <c r="AU134" s="28">
        <f>+(N134-P134)/(O134-P134)</f>
        <v>0.37450980392155792</v>
      </c>
      <c r="AV134" s="40">
        <f>+(N134-V134)/(U134-V134)</f>
        <v>0.30520933205496126</v>
      </c>
      <c r="AW134" s="25">
        <f>LN(N134/C134)</f>
        <v>-2.0958294516584763E-3</v>
      </c>
      <c r="AX134" s="28">
        <f>(N134-L134)/(U134-V134)</f>
        <v>-0.48545861297539383</v>
      </c>
      <c r="AY134" s="25">
        <f>LN(G134/I134)</f>
        <v>3.4921446929471987E-3</v>
      </c>
      <c r="AZ134" s="25">
        <f>LN(N134/P134)</f>
        <v>2.9508435944955442E-3</v>
      </c>
      <c r="BA134" s="25">
        <f t="shared" si="58"/>
        <v>0.95365853658536814</v>
      </c>
      <c r="BB134" s="25">
        <f>AR133</f>
        <v>2.1696060383906909E-3</v>
      </c>
      <c r="BC134" s="25">
        <f t="shared" si="59"/>
        <v>8.4615140365789741E-3</v>
      </c>
      <c r="BD134" s="39">
        <f>IF(AR133&lt;0,1,0)</f>
        <v>0</v>
      </c>
      <c r="BF134" t="str">
        <f>IF(B134=2,IF(AV133&lt;0.226,IF(AND(ABS(AA134)&lt;0.03,AO134&lt;0.8),IF(AND(AT134&lt;0.5 &amp; Q133&lt;14),2,1),0),IF(AV133&lt;0.8,IF(AND(AT134&gt;0.2,AK134&gt;-0.03,AA134&gt;-0.01),1,0),0)),"")</f>
        <v/>
      </c>
      <c r="BG134">
        <f>IF(B134=3,IF(AV133&lt;0.85,IF(AND(K134&gt;942,AT134&gt;0.9),0.25,1)*IF(AR133&lt;-0.004,1,0.5),0),"")</f>
        <v>0</v>
      </c>
      <c r="BH134" t="str">
        <f>IF(B134=4,IF(AV133&lt;0.6,IF(AQ134&gt;=0,IF(K134&lt;1018,2,1),0),IF(AV133&gt;0.85,IF(AQ134&lt;=0,-0.5,0),0)),"")</f>
        <v/>
      </c>
      <c r="BI134" t="str">
        <f>IF(B134=5,IF(AV133&lt;0.4,IF(AQ134&gt; -0.004,1,0),IF(AV133&lt;0.95,IF(AND(AO134&lt;0.85,AT134&lt;0.95,AQ134&gt;0,K134&lt;1115),0.5,0),0)),"")</f>
        <v/>
      </c>
      <c r="BJ134" s="25" t="str">
        <f>IF(MAX(BE134:BI134)=0,"",MAX(BE134:BI134)*AR134)</f>
        <v/>
      </c>
    </row>
    <row r="135" spans="1:62">
      <c r="A135" s="1">
        <v>42698</v>
      </c>
      <c r="B135" s="41">
        <f t="shared" si="48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63"/>
        <v>3164.9049999999997</v>
      </c>
      <c r="T135" t="str">
        <f t="shared" si="68"/>
        <v>牛</v>
      </c>
      <c r="U135">
        <f t="shared" si="66"/>
        <v>3257.72</v>
      </c>
      <c r="V135">
        <f t="shared" si="67"/>
        <v>3232.94</v>
      </c>
      <c r="W135" s="40">
        <f t="shared" si="69"/>
        <v>7.6356242339229094E-3</v>
      </c>
      <c r="X135">
        <f t="shared" ref="X135:X167" si="70">IF(U135=H135,J135,Q135)</f>
        <v>1342</v>
      </c>
      <c r="Y135">
        <f t="shared" ref="Y135:Y167" si="71">IF(V135=I135,K135,R135)</f>
        <v>1448</v>
      </c>
      <c r="Z135" s="25">
        <f t="shared" ref="Z135:Z198" si="72">(U135-V135)/(C135)</f>
        <v>7.6542431936541273E-3</v>
      </c>
      <c r="AA135" s="25">
        <f t="shared" si="50"/>
        <v>-1.1484034751046799E-3</v>
      </c>
      <c r="AB135" s="25">
        <f t="shared" si="51"/>
        <v>-4.9173415022222096E-3</v>
      </c>
      <c r="AC135" s="25">
        <f t="shared" si="52"/>
        <v>2.7182827317006851E-3</v>
      </c>
      <c r="AD135" s="25">
        <f t="shared" si="53"/>
        <v>6.250847895077463E-3</v>
      </c>
      <c r="AE135" s="25">
        <f t="shared" si="54"/>
        <v>-1.3847763388454223E-3</v>
      </c>
      <c r="AF135" s="25">
        <f t="shared" ref="AF135:AF198" si="73">LN(N135/C135)</f>
        <v>1.3335063928551854E-3</v>
      </c>
      <c r="AG135" s="25">
        <f t="shared" si="55"/>
        <v>1.8510291775048778E-4</v>
      </c>
      <c r="AH135" s="25">
        <f t="shared" ref="AH135:AH198" si="74">LN(D135/C135)</f>
        <v>3.3663118974216393E-4</v>
      </c>
      <c r="AI135" s="25">
        <f t="shared" ref="AI135:AI198" si="75">LN(E135/C135)</f>
        <v>1.3705228651897626E-3</v>
      </c>
      <c r="AJ135" s="25">
        <f t="shared" ref="AJ135:AJ198" si="76">LN(F135/C135)</f>
        <v>1.3057431393703144E-3</v>
      </c>
      <c r="AK135" s="25">
        <f t="shared" ref="AK135:AK198" si="77">+LN(G135/C135)</f>
        <v>2.1999493597267034E-3</v>
      </c>
      <c r="AL135" s="25">
        <f t="shared" ref="AL135:AL198" si="78">LN(H135/I135)</f>
        <v>4.1143056171432484E-3</v>
      </c>
      <c r="AM135" s="25">
        <f t="shared" ref="AM135:AM198" si="79">LN(O135/P135)</f>
        <v>7.6356242339229094E-3</v>
      </c>
      <c r="AN135" s="25">
        <f t="shared" ref="AN135:AN198" si="80">LN(L135/G135)</f>
        <v>-2.7739208294051539E-5</v>
      </c>
      <c r="AO135" s="40">
        <f t="shared" si="56"/>
        <v>0.13043478260871197</v>
      </c>
      <c r="AP135" s="40">
        <f t="shared" si="57"/>
        <v>0.40929535232383635</v>
      </c>
      <c r="AQ135" s="25">
        <f t="shared" ref="AQ135:AQ198" si="81">LN(M135/L135)</f>
        <v>6.4723622449661689E-5</v>
      </c>
      <c r="AR135" s="25">
        <f t="shared" ref="AR135:AR198" si="82">LN(N135/L135)</f>
        <v>-8.3870375857758161E-4</v>
      </c>
      <c r="AS135" s="25">
        <f>LN(N135/C135)</f>
        <v>1.3335063928551854E-3</v>
      </c>
      <c r="AT135" s="28">
        <f>+(G135-I135)/(H135-I135)</f>
        <v>0.66491754122940394</v>
      </c>
      <c r="AU135" s="28">
        <f>+(N135-P135)/(O135-P135)</f>
        <v>0.35512510088780541</v>
      </c>
      <c r="AV135" s="40">
        <f>+(N135-V135)/(U135-V135)</f>
        <v>0.35512510088780541</v>
      </c>
      <c r="AW135" s="25">
        <f>LN(N135/C135)</f>
        <v>1.3335063928551854E-3</v>
      </c>
      <c r="AX135" s="28">
        <f>(N135-L135)/(U135-V135)</f>
        <v>-0.10976594027442625</v>
      </c>
      <c r="AY135" s="25">
        <f>LN(G135/I135)</f>
        <v>2.7375588642636456E-3</v>
      </c>
      <c r="AZ135" s="25">
        <f>LN(N135/P135)</f>
        <v>2.7182827317006851E-3</v>
      </c>
      <c r="BA135" s="25">
        <f t="shared" si="58"/>
        <v>0.30520933205496126</v>
      </c>
      <c r="BB135" s="25">
        <f>AR134</f>
        <v>-4.6756745852010962E-3</v>
      </c>
      <c r="BC135" s="25">
        <f t="shared" si="59"/>
        <v>-2.0958294516584763E-3</v>
      </c>
      <c r="BD135" s="39">
        <f>IF(AR134&lt;0,1,0)</f>
        <v>1</v>
      </c>
      <c r="BF135" t="str">
        <f>IF(B135=2,IF(AV134&lt;0.226,IF(AND(ABS(AA135)&lt;0.03,AO135&lt;0.8),IF(AND(AT135&lt;0.5 &amp; Q134&lt;14),2,1),0),IF(AV134&lt;0.8,IF(AND(AT135&gt;0.2,AK135&gt;-0.03,AA135&gt;-0.01),1,0),0)),"")</f>
        <v/>
      </c>
      <c r="BG135" t="str">
        <f>IF(B135=3,IF(AV134&lt;0.85,IF(AND(K135&gt;942,AT135&gt;0.9),0.25,1)*IF(AR134&lt;-0.004,1,0.5),0),"")</f>
        <v/>
      </c>
      <c r="BH135">
        <f>IF(B135=4,IF(AV134&lt;0.6,IF(AQ135&gt;=0,IF(K135&lt;1018,2,1),0),IF(AV134&gt;0.85,IF(AQ135&lt;=0,-0.5,0),0)),"")</f>
        <v>2</v>
      </c>
      <c r="BI135" t="str">
        <f>IF(B135=5,IF(AV134&lt;0.4,IF(AQ135&gt; -0.004,1,0),IF(AV134&lt;0.95,IF(AND(AO135&lt;0.85,AT135&lt;0.95,AQ135&gt;0,K135&lt;1115),0.5,0),0)),"")</f>
        <v/>
      </c>
      <c r="BJ135" s="25">
        <f>IF(MAX(BE135:BI135)=0,"",MAX(BE135:BI135)*AR135)</f>
        <v>-1.6774075171551632E-3</v>
      </c>
    </row>
    <row r="136" spans="1:62">
      <c r="A136" s="1">
        <v>42699</v>
      </c>
      <c r="B136" s="41">
        <f t="shared" si="48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63"/>
        <v>3171.374499999999</v>
      </c>
      <c r="T136" t="str">
        <f t="shared" si="68"/>
        <v>牛</v>
      </c>
      <c r="U136">
        <f t="shared" si="66"/>
        <v>3262.29</v>
      </c>
      <c r="V136">
        <f t="shared" si="67"/>
        <v>3209.6</v>
      </c>
      <c r="W136" s="40">
        <f t="shared" si="69"/>
        <v>1.6283083975543636E-2</v>
      </c>
      <c r="X136">
        <f t="shared" si="70"/>
        <v>1458</v>
      </c>
      <c r="Y136">
        <f t="shared" si="71"/>
        <v>1010</v>
      </c>
      <c r="Z136" s="25">
        <f t="shared" si="72"/>
        <v>1.6256124199380502E-2</v>
      </c>
      <c r="AA136" s="25">
        <f t="shared" ref="AA136:AA199" si="83">LN(C136/N135)</f>
        <v>-1.5425005197958872E-4</v>
      </c>
      <c r="AB136" s="25">
        <f t="shared" ref="AB136:AB199" si="84">LN(N136/U136)</f>
        <v>-1.072923549094659E-4</v>
      </c>
      <c r="AC136" s="25">
        <f t="shared" ref="AC136:AC199" si="85">LN(N136/V136)</f>
        <v>1.6175791620634285E-2</v>
      </c>
      <c r="AD136" s="25">
        <f t="shared" ref="AD136:AD199" si="86">LN(U136/C136)</f>
        <v>6.4734301245092428E-3</v>
      </c>
      <c r="AE136" s="25">
        <f t="shared" ref="AE136:AE199" si="87">LN(V136/C136)</f>
        <v>-9.8096538510343834E-3</v>
      </c>
      <c r="AF136" s="25">
        <f t="shared" si="73"/>
        <v>6.3661377695997728E-3</v>
      </c>
      <c r="AG136" s="25">
        <f t="shared" ref="AG136:AG199" si="88">LN(N136/N135)</f>
        <v>6.2118877176202654E-3</v>
      </c>
      <c r="AH136" s="25">
        <f t="shared" si="74"/>
        <v>4.8734898544200352E-4</v>
      </c>
      <c r="AI136" s="25">
        <f t="shared" si="75"/>
        <v>1.2733925912228538E-3</v>
      </c>
      <c r="AJ136" s="25">
        <f t="shared" si="76"/>
        <v>1.316530039464796E-3</v>
      </c>
      <c r="AK136" s="25">
        <f t="shared" si="77"/>
        <v>-1.111303302576446E-3</v>
      </c>
      <c r="AL136" s="25">
        <f t="shared" si="78"/>
        <v>1.2619440652477873E-2</v>
      </c>
      <c r="AM136" s="25">
        <f t="shared" si="79"/>
        <v>8.8364276270367238E-3</v>
      </c>
      <c r="AN136" s="25">
        <f t="shared" si="80"/>
        <v>9.5744171646703588E-5</v>
      </c>
      <c r="AO136" s="40">
        <f t="shared" ref="AO136:AO199" si="89">(C136-I136)/(H136-I136)</f>
        <v>0.77625122669282887</v>
      </c>
      <c r="AP136" s="40">
        <f t="shared" ref="AP136:AP199" si="90">(N135-I136)/(H136-I136)</f>
        <v>0.78851815505396716</v>
      </c>
      <c r="AQ136" s="25">
        <f t="shared" si="81"/>
        <v>-1.0165915398393003E-3</v>
      </c>
      <c r="AR136" s="25">
        <f t="shared" si="82"/>
        <v>7.3816969005296136E-3</v>
      </c>
      <c r="AS136" s="25">
        <f>LN(N136/C136)</f>
        <v>6.3661377695997728E-3</v>
      </c>
      <c r="AT136" s="28">
        <f>+(G136-I136)/(H136-I136)</f>
        <v>0.68792934249263527</v>
      </c>
      <c r="AU136" s="28">
        <f>+(N136-P136)/(O136-P136)</f>
        <v>0.98780487804878359</v>
      </c>
      <c r="AV136" s="40">
        <f>+(N136-V136)/(U136-V136)</f>
        <v>0.99335737331562135</v>
      </c>
      <c r="AW136" s="25">
        <f>LN(N136/C136)</f>
        <v>6.3661377695997728E-3</v>
      </c>
      <c r="AX136" s="28">
        <f>(N136-L136)/(U136-V136)</f>
        <v>0.45530461188081633</v>
      </c>
      <c r="AY136" s="25">
        <f>LN(G136/I136)</f>
        <v>8.6983505484580313E-3</v>
      </c>
      <c r="AZ136" s="25">
        <f>LN(N136/P136)</f>
        <v>8.7291352721272034E-3</v>
      </c>
      <c r="BA136" s="25">
        <f t="shared" si="58"/>
        <v>0.35512510088780541</v>
      </c>
      <c r="BB136" s="25">
        <f>AR135</f>
        <v>-8.3870375857758161E-4</v>
      </c>
      <c r="BC136" s="25">
        <f t="shared" si="59"/>
        <v>1.3335063928551854E-3</v>
      </c>
      <c r="BD136" s="39">
        <f>IF(AR135&lt;0,1,0)</f>
        <v>1</v>
      </c>
      <c r="BF136" t="str">
        <f>IF(B136=2,IF(AV135&lt;0.226,IF(AND(ABS(AA136)&lt;0.03,AO136&lt;0.8),IF(AND(AT136&lt;0.5 &amp; Q135&lt;14),2,1),0),IF(AV135&lt;0.8,IF(AND(AT136&gt;0.2,AK136&gt;-0.03,AA136&gt;-0.01),1,0),0)),"")</f>
        <v/>
      </c>
      <c r="BG136" t="str">
        <f>IF(B136=3,IF(AV135&lt;0.85,IF(AND(K136&gt;942,AT136&gt;0.9),0.25,1)*IF(AR135&lt;-0.004,1,0.5),0),"")</f>
        <v/>
      </c>
      <c r="BH136" t="str">
        <f>IF(B136=4,IF(AV135&lt;0.6,IF(AQ136&gt;=0,IF(K136&lt;1018,2,1),0),IF(AV135&gt;0.85,IF(AQ136&lt;=0,-0.5,0),0)),"")</f>
        <v/>
      </c>
      <c r="BI136">
        <f>IF(B136=5,IF(AV135&lt;0.4,IF(AQ136&gt; -0.004,1,0),IF(AV135&lt;0.95,IF(AND(AO136&lt;0.85,AT136&lt;0.95,AQ136&gt;0,K136&lt;1115),0.5,0),0)),"")</f>
        <v>1</v>
      </c>
      <c r="BJ136" s="25">
        <f>IF(MAX(BE136:BI136)=0,"",MAX(BE136:BI136)*AR136)</f>
        <v>7.3816969005296136E-3</v>
      </c>
    </row>
    <row r="137" spans="1:62">
      <c r="A137" s="1">
        <v>42702</v>
      </c>
      <c r="B137" s="41">
        <f t="shared" si="48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63"/>
        <v>3179.2579999999994</v>
      </c>
      <c r="T137" t="str">
        <f t="shared" si="68"/>
        <v>牛</v>
      </c>
      <c r="U137">
        <f t="shared" si="66"/>
        <v>3288.34</v>
      </c>
      <c r="V137">
        <f t="shared" si="67"/>
        <v>3267.69</v>
      </c>
      <c r="W137" s="40">
        <f t="shared" si="69"/>
        <v>6.2995649166940016E-3</v>
      </c>
      <c r="X137">
        <f t="shared" si="70"/>
        <v>1438</v>
      </c>
      <c r="Y137">
        <f t="shared" si="71"/>
        <v>1102</v>
      </c>
      <c r="Z137" s="25">
        <f t="shared" si="72"/>
        <v>6.3148881515573433E-3</v>
      </c>
      <c r="AA137" s="25">
        <f t="shared" si="83"/>
        <v>2.483164906027424E-3</v>
      </c>
      <c r="AB137" s="25">
        <f t="shared" si="84"/>
        <v>-3.4545084572244747E-3</v>
      </c>
      <c r="AC137" s="25">
        <f t="shared" si="85"/>
        <v>2.8450564594694853E-3</v>
      </c>
      <c r="AD137" s="25">
        <f t="shared" si="86"/>
        <v>5.5776028617610229E-3</v>
      </c>
      <c r="AE137" s="25">
        <f t="shared" si="87"/>
        <v>-7.2196205493293617E-4</v>
      </c>
      <c r="AF137" s="25">
        <f t="shared" si="73"/>
        <v>2.1230944045365365E-3</v>
      </c>
      <c r="AG137" s="25">
        <f t="shared" si="88"/>
        <v>4.6062593105639744E-3</v>
      </c>
      <c r="AH137" s="25">
        <f t="shared" si="74"/>
        <v>8.6505592341019086E-4</v>
      </c>
      <c r="AI137" s="25">
        <f t="shared" si="75"/>
        <v>1.0850214630293703E-3</v>
      </c>
      <c r="AJ137" s="25">
        <f t="shared" si="76"/>
        <v>3.2545870737210338E-3</v>
      </c>
      <c r="AK137" s="25">
        <f t="shared" si="77"/>
        <v>2.5837755801295563E-3</v>
      </c>
      <c r="AL137" s="25">
        <f t="shared" si="78"/>
        <v>5.8067937380943445E-3</v>
      </c>
      <c r="AM137" s="25">
        <f t="shared" si="79"/>
        <v>5.0150785804256651E-3</v>
      </c>
      <c r="AN137" s="25">
        <f t="shared" si="80"/>
        <v>2.1350934637799271E-5</v>
      </c>
      <c r="AO137" s="40">
        <f t="shared" si="89"/>
        <v>0.12401471361009768</v>
      </c>
      <c r="AP137" s="40">
        <f t="shared" si="90"/>
        <v>-0.30215449290594204</v>
      </c>
      <c r="AQ137" s="25">
        <f t="shared" si="81"/>
        <v>4.4826435539611811E-4</v>
      </c>
      <c r="AR137" s="25">
        <f t="shared" si="82"/>
        <v>-4.8203211023080389E-4</v>
      </c>
      <c r="AS137" s="25">
        <f>LN(N137/C137)</f>
        <v>2.1230944045365365E-3</v>
      </c>
      <c r="AT137" s="28">
        <f>+(G137-I137)/(H137-I137)</f>
        <v>0.56857593273779861</v>
      </c>
      <c r="AU137" s="28">
        <f>+(N137-P137)/(O137-P137)</f>
        <v>0.31063829787234304</v>
      </c>
      <c r="AV137" s="40">
        <f>+(N137-V137)/(U137-V137)</f>
        <v>0.45084745762711403</v>
      </c>
      <c r="AW137" s="25">
        <f>LN(N137/C137)</f>
        <v>2.1230944045365365E-3</v>
      </c>
      <c r="AX137" s="28">
        <f>(N137-L137)/(U137-V137)</f>
        <v>-7.6513317191279434E-2</v>
      </c>
      <c r="AY137" s="25">
        <f>LN(G137/I137)</f>
        <v>3.3057376350623807E-3</v>
      </c>
      <c r="AZ137" s="25">
        <f>LN(N137/P137)</f>
        <v>1.5605701232012778E-3</v>
      </c>
      <c r="BA137" s="25">
        <f t="shared" ref="BA137:BA142" si="91">AV136</f>
        <v>0.99335737331562135</v>
      </c>
      <c r="BB137" s="25">
        <f>AR136</f>
        <v>7.3816969005296136E-3</v>
      </c>
      <c r="BC137" s="25">
        <f t="shared" ref="BC137:BC142" si="92">AS136</f>
        <v>6.3661377695997728E-3</v>
      </c>
      <c r="BD137" s="39">
        <f>IF(AR136&lt;0,1,0)</f>
        <v>0</v>
      </c>
      <c r="BF137" t="str">
        <f>IF(B137=2,IF(AV136&lt;0.226,IF(AND(ABS(AA137)&lt;0.03,AO137&lt;0.8),IF(AND(AT137&lt;0.5 &amp; Q136&lt;14),2,1),0),IF(AV136&lt;0.8,IF(AND(AT137&gt;0.2,AK137&gt;-0.03,AA137&gt;-0.01),1,0),0)),"")</f>
        <v/>
      </c>
      <c r="BG137" t="str">
        <f>IF(B137=3,IF(AV136&lt;0.85,IF(AND(K137&gt;942,AT137&gt;0.9),0.25,1)*IF(AR136&lt;-0.004,1,0.5),0),"")</f>
        <v/>
      </c>
      <c r="BH137" t="str">
        <f>IF(B137=4,IF(AV136&lt;0.6,IF(AQ137&gt;=0,IF(K137&lt;1018,2,1),0),IF(AV136&gt;0.85,IF(AQ137&lt;=0,-0.5,0),0)),"")</f>
        <v/>
      </c>
      <c r="BI137" t="str">
        <f>IF(B137=5,IF(AV136&lt;0.4,IF(AQ137&gt; -0.004,1,0),IF(AV136&lt;0.95,IF(AND(AO137&lt;0.85,AT137&lt;0.95,AQ137&gt;0,K137&lt;1115),0.5,0),0)),"")</f>
        <v/>
      </c>
      <c r="BJ137" s="25" t="str">
        <f>IF(MAX(BE137:BI137)=0,"",MAX(BE137:BI137)*AR137)</f>
        <v/>
      </c>
    </row>
    <row r="138" spans="1:62">
      <c r="A138" s="1">
        <v>42703</v>
      </c>
      <c r="B138" s="41">
        <f t="shared" ref="B138:B201" si="93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63"/>
        <v>3188.0834999999997</v>
      </c>
      <c r="T138" t="str">
        <f t="shared" si="68"/>
        <v>牛</v>
      </c>
      <c r="U138">
        <f t="shared" si="66"/>
        <v>3301.21</v>
      </c>
      <c r="V138">
        <f t="shared" si="67"/>
        <v>3263.4</v>
      </c>
      <c r="W138" s="40">
        <f t="shared" si="69"/>
        <v>1.1519471258473468E-2</v>
      </c>
      <c r="X138">
        <f t="shared" si="70"/>
        <v>1437</v>
      </c>
      <c r="Y138">
        <f t="shared" si="71"/>
        <v>940</v>
      </c>
      <c r="Z138" s="25">
        <f t="shared" si="72"/>
        <v>1.1565414485979862E-2</v>
      </c>
      <c r="AA138" s="25">
        <f t="shared" si="83"/>
        <v>-2.3738865419884025E-3</v>
      </c>
      <c r="AB138" s="25">
        <f t="shared" si="84"/>
        <v>-5.5557976668920636E-3</v>
      </c>
      <c r="AC138" s="25">
        <f t="shared" si="85"/>
        <v>5.9636735915814922E-3</v>
      </c>
      <c r="AD138" s="25">
        <f t="shared" si="86"/>
        <v>9.734584758617406E-3</v>
      </c>
      <c r="AE138" s="25">
        <f t="shared" si="87"/>
        <v>-1.7848864998560908E-3</v>
      </c>
      <c r="AF138" s="25">
        <f t="shared" si="73"/>
        <v>4.1787870917254022E-3</v>
      </c>
      <c r="AG138" s="25">
        <f t="shared" si="88"/>
        <v>1.804900549736851E-3</v>
      </c>
      <c r="AH138" s="25">
        <f t="shared" si="74"/>
        <v>-1.212028612678715E-3</v>
      </c>
      <c r="AI138" s="25">
        <f t="shared" si="75"/>
        <v>-2.0496222801452601E-4</v>
      </c>
      <c r="AJ138" s="25">
        <f t="shared" si="76"/>
        <v>-1.1844661876122846E-3</v>
      </c>
      <c r="AK138" s="25">
        <f t="shared" si="77"/>
        <v>6.8375136258800283E-3</v>
      </c>
      <c r="AL138" s="25">
        <f t="shared" si="78"/>
        <v>9.2085586027142192E-3</v>
      </c>
      <c r="AM138" s="25">
        <f t="shared" si="79"/>
        <v>8.4781975772379812E-3</v>
      </c>
      <c r="AN138" s="25">
        <f t="shared" si="80"/>
        <v>0</v>
      </c>
      <c r="AO138" s="40">
        <f t="shared" si="89"/>
        <v>0.19311030142430993</v>
      </c>
      <c r="AP138" s="40">
        <f t="shared" si="90"/>
        <v>0.45048029148724361</v>
      </c>
      <c r="AQ138" s="25">
        <f t="shared" si="81"/>
        <v>1.0596936382230736E-3</v>
      </c>
      <c r="AR138" s="25">
        <f t="shared" si="82"/>
        <v>-2.6587265341547015E-3</v>
      </c>
      <c r="AS138" s="25">
        <f>LN(N138/C138)</f>
        <v>4.1787870917254022E-3</v>
      </c>
      <c r="AT138" s="28">
        <f>+(G138-I138)/(H138-I138)</f>
        <v>0.93607154686981497</v>
      </c>
      <c r="AU138" s="28">
        <f>+(N138-P138)/(O138-P138)</f>
        <v>0.34373878722640705</v>
      </c>
      <c r="AV138" s="40">
        <f>+(N138-V138)/(U138-V138)</f>
        <v>0.51626553821740306</v>
      </c>
      <c r="AW138" s="25">
        <f>LN(N138/C138)</f>
        <v>4.1787870917254022E-3</v>
      </c>
      <c r="AX138" s="28">
        <f>(N138-L138)/(U138-V138)</f>
        <v>-0.23115577889446692</v>
      </c>
      <c r="AY138" s="25">
        <f>LN(G138/I138)</f>
        <v>8.6224001257361599E-3</v>
      </c>
      <c r="AZ138" s="25">
        <f>LN(N138/P138)</f>
        <v>2.9223999103457706E-3</v>
      </c>
      <c r="BA138" s="25">
        <f t="shared" si="91"/>
        <v>0.45084745762711403</v>
      </c>
      <c r="BB138" s="25">
        <f>AR137</f>
        <v>-4.8203211023080389E-4</v>
      </c>
      <c r="BC138" s="25">
        <f t="shared" si="92"/>
        <v>2.1230944045365365E-3</v>
      </c>
      <c r="BD138" s="39">
        <f>IF(AR137&lt;0,1,0)</f>
        <v>1</v>
      </c>
      <c r="BF138">
        <f>IF(B138=2,IF(AV137&lt;0.226,IF(AND(ABS(AA138)&lt;0.03,AO138&lt;0.8),IF(AND(AT138&lt;0.5 &amp; Q137&lt;14),2,1),0),IF(AV137&lt;0.8,IF(AND(AT138&gt;0.2,AK138&gt;-0.03,AA138&gt;-0.01),1,0),0)),"")</f>
        <v>1</v>
      </c>
      <c r="BG138" t="str">
        <f>IF(B138=3,IF(AV137&lt;0.85,IF(AND(K138&gt;942,AT138&gt;0.9),0.25,1)*IF(AR137&lt;-0.004,1,0.5),0),"")</f>
        <v/>
      </c>
      <c r="BH138" t="str">
        <f>IF(B138=4,IF(AV137&lt;0.6,IF(AQ138&gt;=0,IF(K138&lt;1018,2,1),0),IF(AV137&gt;0.85,IF(AQ138&lt;=0,-0.5,0),0)),"")</f>
        <v/>
      </c>
      <c r="BI138" t="str">
        <f>IF(B138=5,IF(AV137&lt;0.4,IF(AQ138&gt; -0.004,1,0),IF(AV137&lt;0.95,IF(AND(AO138&lt;0.85,AT138&lt;0.95,AQ138&gt;0,K138&lt;1115),0.5,0),0)),"")</f>
        <v/>
      </c>
      <c r="BJ138" s="25">
        <f>IF(MAX(BE138:BI138)=0,"",MAX(BE138:BI138)*AR138)</f>
        <v>-2.6587265341547015E-3</v>
      </c>
    </row>
    <row r="139" spans="1:62">
      <c r="A139" s="1">
        <v>42704</v>
      </c>
      <c r="B139" s="41">
        <f t="shared" si="93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63"/>
        <v>3196.4429999999993</v>
      </c>
      <c r="T139" t="str">
        <f t="shared" si="68"/>
        <v>牛</v>
      </c>
      <c r="U139">
        <f t="shared" si="66"/>
        <v>3277.27</v>
      </c>
      <c r="V139">
        <f t="shared" si="67"/>
        <v>3239.52</v>
      </c>
      <c r="W139" s="40">
        <f t="shared" si="69"/>
        <v>1.1585588073641047E-2</v>
      </c>
      <c r="X139">
        <f t="shared" si="70"/>
        <v>941</v>
      </c>
      <c r="Y139">
        <f t="shared" si="71"/>
        <v>1449</v>
      </c>
      <c r="Z139" s="25">
        <f t="shared" si="72"/>
        <v>1.1536792435531488E-2</v>
      </c>
      <c r="AA139" s="25">
        <f t="shared" si="83"/>
        <v>-3.2890651552001187E-3</v>
      </c>
      <c r="AB139" s="25">
        <f t="shared" si="84"/>
        <v>-8.3465316864364363E-3</v>
      </c>
      <c r="AC139" s="25">
        <f t="shared" si="85"/>
        <v>3.2390563872047116E-3</v>
      </c>
      <c r="AD139" s="25">
        <f t="shared" si="86"/>
        <v>1.5665536434957272E-3</v>
      </c>
      <c r="AE139" s="25">
        <f t="shared" si="87"/>
        <v>-1.0019034430145372E-2</v>
      </c>
      <c r="AF139" s="25">
        <f t="shared" si="73"/>
        <v>-6.7799780429406743E-3</v>
      </c>
      <c r="AG139" s="25">
        <f t="shared" si="88"/>
        <v>-1.0069043198140861E-2</v>
      </c>
      <c r="AH139" s="25">
        <f t="shared" si="74"/>
        <v>-5.6553911904524924E-4</v>
      </c>
      <c r="AI139" s="25">
        <f t="shared" si="75"/>
        <v>-5.1355731266581499E-4</v>
      </c>
      <c r="AJ139" s="25">
        <f t="shared" si="76"/>
        <v>1.3529384186316963E-3</v>
      </c>
      <c r="AK139" s="25">
        <f t="shared" si="77"/>
        <v>-6.9492215709337328E-3</v>
      </c>
      <c r="AL139" s="25">
        <f t="shared" si="78"/>
        <v>9.4240251102245855E-3</v>
      </c>
      <c r="AM139" s="25">
        <f t="shared" si="79"/>
        <v>5.3230180194980808E-3</v>
      </c>
      <c r="AN139" s="25">
        <f t="shared" si="80"/>
        <v>4.5535379930378015E-4</v>
      </c>
      <c r="AO139" s="40">
        <f t="shared" si="89"/>
        <v>0.83311646063760103</v>
      </c>
      <c r="AP139" s="40">
        <f t="shared" si="90"/>
        <v>1.1837996096291519</v>
      </c>
      <c r="AQ139" s="25">
        <f t="shared" si="81"/>
        <v>5.8442567121758755E-5</v>
      </c>
      <c r="AR139" s="25">
        <f t="shared" si="82"/>
        <v>-2.8611027131060317E-4</v>
      </c>
      <c r="AS139" s="25">
        <f>LN(N139/C139)</f>
        <v>-6.7799780429406743E-3</v>
      </c>
      <c r="AT139" s="28">
        <f>+(G139-I139)/(H139-I139)</f>
        <v>9.5966167859461257E-2</v>
      </c>
      <c r="AU139" s="28">
        <f>+(N139-P139)/(O139-P139)</f>
        <v>0.60786581839214804</v>
      </c>
      <c r="AV139" s="40">
        <f>+(N139-V139)/(U139-V139)</f>
        <v>0.27841059602649587</v>
      </c>
      <c r="AW139" s="25">
        <f>LN(N139/C139)</f>
        <v>-6.7799780429406743E-3</v>
      </c>
      <c r="AX139" s="28">
        <f>(N139-L139)/(U139-V139)</f>
        <v>-2.4635761589399636E-2</v>
      </c>
      <c r="AY139" s="25">
        <f>LN(G139/I139)</f>
        <v>9.0824989579505627E-4</v>
      </c>
      <c r="AZ139" s="25">
        <f>LN(N139/P139)</f>
        <v>3.2390563872047116E-3</v>
      </c>
      <c r="BA139" s="25">
        <f t="shared" si="91"/>
        <v>0.51626553821740306</v>
      </c>
      <c r="BB139" s="25">
        <f>AR138</f>
        <v>-2.6587265341547015E-3</v>
      </c>
      <c r="BC139" s="25">
        <f t="shared" si="92"/>
        <v>4.1787870917254022E-3</v>
      </c>
      <c r="BD139" s="39">
        <f>IF(AR138&lt;0,1,0)</f>
        <v>1</v>
      </c>
      <c r="BF139" t="str">
        <f>IF(B139=2,IF(AV138&lt;0.226,IF(AND(ABS(AA139)&lt;0.03,AO139&lt;0.8),IF(AND(AT139&lt;0.5 &amp; Q138&lt;14),2,1),0),IF(AV138&lt;0.8,IF(AND(AT139&gt;0.2,AK139&gt;-0.03,AA139&gt;-0.01),1,0),0)),"")</f>
        <v/>
      </c>
      <c r="BG139">
        <f>IF(B139=3,IF(AV138&lt;0.85,IF(AND(K139&gt;942,AT139&gt;0.9),0.25,1)*IF(AR138&lt;-0.004,1,0.5),0),"")</f>
        <v>0.5</v>
      </c>
      <c r="BH139" t="str">
        <f>IF(B139=4,IF(AV138&lt;0.6,IF(AQ139&gt;=0,IF(K139&lt;1018,2,1),0),IF(AV138&gt;0.85,IF(AQ139&lt;=0,-0.5,0),0)),"")</f>
        <v/>
      </c>
      <c r="BI139" t="str">
        <f>IF(B139=5,IF(AV138&lt;0.4,IF(AQ139&gt; -0.004,1,0),IF(AV138&lt;0.95,IF(AND(AO139&lt;0.85,AT139&lt;0.95,AQ139&gt;0,K139&lt;1115),0.5,0),0)),"")</f>
        <v/>
      </c>
      <c r="BJ139" s="25">
        <f>IF(MAX(BE139:BI139)=0,"",MAX(BE139:BI139)*AR139)</f>
        <v>-1.4305513565530159E-4</v>
      </c>
    </row>
    <row r="140" spans="1:62">
      <c r="A140" s="1">
        <v>42705</v>
      </c>
      <c r="B140" s="41">
        <f t="shared" si="93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63"/>
        <v>3203.808</v>
      </c>
      <c r="T140" t="str">
        <f t="shared" si="68"/>
        <v>牛</v>
      </c>
      <c r="U140">
        <f t="shared" si="66"/>
        <v>3279.21</v>
      </c>
      <c r="V140">
        <f t="shared" si="67"/>
        <v>3256.3</v>
      </c>
      <c r="W140" s="40">
        <f t="shared" si="69"/>
        <v>7.0109582395908674E-3</v>
      </c>
      <c r="X140">
        <f t="shared" si="70"/>
        <v>1101</v>
      </c>
      <c r="Y140">
        <f t="shared" si="71"/>
        <v>1415</v>
      </c>
      <c r="Z140" s="25">
        <f t="shared" si="72"/>
        <v>7.0340372487733742E-3</v>
      </c>
      <c r="AA140" s="25">
        <f t="shared" si="83"/>
        <v>2.1484398271718894E-3</v>
      </c>
      <c r="AB140" s="25">
        <f t="shared" si="84"/>
        <v>-1.8008343643291906E-3</v>
      </c>
      <c r="AC140" s="25">
        <f t="shared" si="85"/>
        <v>5.2101238752616744E-3</v>
      </c>
      <c r="AD140" s="25">
        <f t="shared" si="86"/>
        <v>6.7898728321695483E-3</v>
      </c>
      <c r="AE140" s="25">
        <f t="shared" si="87"/>
        <v>-2.2108540742125747E-4</v>
      </c>
      <c r="AF140" s="25">
        <f t="shared" si="73"/>
        <v>4.9890384678404369E-3</v>
      </c>
      <c r="AG140" s="25">
        <f t="shared" si="88"/>
        <v>7.1374782950124165E-3</v>
      </c>
      <c r="AH140" s="25">
        <f t="shared" si="74"/>
        <v>1.325486972947124E-3</v>
      </c>
      <c r="AI140" s="25">
        <f t="shared" si="75"/>
        <v>9.3293322177786804E-4</v>
      </c>
      <c r="AJ140" s="25">
        <f t="shared" si="76"/>
        <v>2.0549822130048242E-3</v>
      </c>
      <c r="AK140" s="25">
        <f t="shared" si="77"/>
        <v>3.1206820927637113E-3</v>
      </c>
      <c r="AL140" s="25">
        <f t="shared" si="78"/>
        <v>6.7898728321695483E-3</v>
      </c>
      <c r="AM140" s="25">
        <f t="shared" si="79"/>
        <v>5.442277806578774E-3</v>
      </c>
      <c r="AN140" s="25">
        <f t="shared" si="80"/>
        <v>-9.7947989695710994E-5</v>
      </c>
      <c r="AO140" s="40">
        <f t="shared" si="89"/>
        <v>0</v>
      </c>
      <c r="AP140" s="40">
        <f t="shared" si="90"/>
        <v>-0.3150067598017019</v>
      </c>
      <c r="AQ140" s="25">
        <f t="shared" si="81"/>
        <v>3.3359603054643053E-4</v>
      </c>
      <c r="AR140" s="25">
        <f t="shared" si="82"/>
        <v>1.9663043647723121E-3</v>
      </c>
      <c r="AS140" s="25">
        <f>LN(N140/C140)</f>
        <v>4.9890384678404369E-3</v>
      </c>
      <c r="AT140" s="28">
        <f>+(G140-I140)/(H140-I140)</f>
        <v>0.45876520955384459</v>
      </c>
      <c r="AU140" s="28">
        <f>+(N140-P140)/(O140-P140)</f>
        <v>0.95723128868878904</v>
      </c>
      <c r="AV140" s="40">
        <f>+(N140-V140)/(U140-V140)</f>
        <v>0.74247053688345144</v>
      </c>
      <c r="AW140" s="25">
        <f>LN(N140/C140)</f>
        <v>4.9890384678404369E-3</v>
      </c>
      <c r="AX140" s="28">
        <f>(N140-L140)/(U140-V140)</f>
        <v>0.28066346573548134</v>
      </c>
      <c r="AY140" s="25">
        <f>LN(G140/I140)</f>
        <v>3.1206820927637113E-3</v>
      </c>
      <c r="AZ140" s="25">
        <f>LN(N140/P140)</f>
        <v>5.2101238752616744E-3</v>
      </c>
      <c r="BA140" s="25">
        <f t="shared" si="91"/>
        <v>0.27841059602649587</v>
      </c>
      <c r="BB140" s="25">
        <f>AR139</f>
        <v>-2.8611027131060317E-4</v>
      </c>
      <c r="BC140" s="25">
        <f t="shared" si="92"/>
        <v>-6.7799780429406743E-3</v>
      </c>
      <c r="BD140" s="39">
        <f>IF(AR139&lt;0,1,0)</f>
        <v>1</v>
      </c>
      <c r="BF140" t="str">
        <f>IF(B140=2,IF(AV139&lt;0.226,IF(AND(ABS(AA140)&lt;0.03,AO140&lt;0.8),IF(AND(AT140&lt;0.5 &amp; Q139&lt;14),2,1),0),IF(AV139&lt;0.8,IF(AND(AT140&gt;0.2,AK140&gt;-0.03,AA140&gt;-0.01),1,0),0)),"")</f>
        <v/>
      </c>
      <c r="BG140" t="str">
        <f>IF(B140=3,IF(AV139&lt;0.85,IF(AND(K140&gt;942,AT140&gt;0.9),0.25,1)*IF(AR139&lt;-0.004,1,0.5),0),"")</f>
        <v/>
      </c>
      <c r="BH140">
        <f>IF(B140=4,IF(AV139&lt;0.6,IF(AQ140&gt;=0,IF(K140&lt;1018,2,1),0),IF(AV139&gt;0.85,IF(AQ140&lt;=0,-0.5,0),0)),"")</f>
        <v>2</v>
      </c>
      <c r="BI140" t="str">
        <f>IF(B140=5,IF(AV139&lt;0.4,IF(AQ140&gt; -0.004,1,0),IF(AV139&lt;0.95,IF(AND(AO140&lt;0.85,AT140&lt;0.95,AQ140&gt;0,K140&lt;1115),0.5,0),0)),"")</f>
        <v/>
      </c>
      <c r="BJ140" s="25">
        <f>IF(MAX(BE140:BI140)=0,"",MAX(BE140:BI140)*AR140)</f>
        <v>3.9326087295446241E-3</v>
      </c>
    </row>
    <row r="141" spans="1:62">
      <c r="A141" s="1">
        <v>42706</v>
      </c>
      <c r="B141" s="41">
        <f t="shared" si="93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63"/>
        <v>3211.0264999999995</v>
      </c>
      <c r="T141" t="str">
        <f t="shared" si="68"/>
        <v>牛</v>
      </c>
      <c r="U141">
        <f t="shared" si="66"/>
        <v>3279.71</v>
      </c>
      <c r="V141">
        <f t="shared" si="67"/>
        <v>3235.28</v>
      </c>
      <c r="W141" s="40">
        <f t="shared" si="69"/>
        <v>1.3639526322731209E-2</v>
      </c>
      <c r="X141">
        <f t="shared" si="70"/>
        <v>1019</v>
      </c>
      <c r="Y141">
        <f t="shared" si="71"/>
        <v>1342</v>
      </c>
      <c r="Z141" s="25">
        <f t="shared" si="72"/>
        <v>1.358665737037168E-2</v>
      </c>
      <c r="AA141" s="25">
        <f t="shared" si="83"/>
        <v>-9.7502387974506542E-4</v>
      </c>
      <c r="AB141" s="25">
        <f t="shared" si="84"/>
        <v>-1.0997190641204082E-2</v>
      </c>
      <c r="AC141" s="25">
        <f t="shared" si="85"/>
        <v>2.6423356815271698E-3</v>
      </c>
      <c r="AD141" s="25">
        <f t="shared" si="86"/>
        <v>2.9283223695610447E-3</v>
      </c>
      <c r="AE141" s="25">
        <f t="shared" si="87"/>
        <v>-1.0711203953170361E-2</v>
      </c>
      <c r="AF141" s="25">
        <f t="shared" si="73"/>
        <v>-8.0688682716431228E-3</v>
      </c>
      <c r="AG141" s="25">
        <f t="shared" si="88"/>
        <v>-9.0438921513881637E-3</v>
      </c>
      <c r="AH141" s="25">
        <f t="shared" si="74"/>
        <v>-6.5156446598646002E-4</v>
      </c>
      <c r="AI141" s="25">
        <f t="shared" si="75"/>
        <v>-5.1081506699876154E-4</v>
      </c>
      <c r="AJ141" s="25">
        <f t="shared" si="76"/>
        <v>-1.2844390230240267E-4</v>
      </c>
      <c r="AK141" s="25">
        <f t="shared" si="77"/>
        <v>-6.8888653310607796E-3</v>
      </c>
      <c r="AL141" s="25">
        <f t="shared" si="78"/>
        <v>1.0162109804000896E-2</v>
      </c>
      <c r="AM141" s="25">
        <f t="shared" si="79"/>
        <v>5.8064082755083816E-3</v>
      </c>
      <c r="AN141" s="25">
        <f t="shared" si="80"/>
        <v>0</v>
      </c>
      <c r="AO141" s="40">
        <f t="shared" si="89"/>
        <v>0.71079613992761803</v>
      </c>
      <c r="AP141" s="40">
        <f t="shared" si="90"/>
        <v>0.80699638118214356</v>
      </c>
      <c r="AQ141" s="25">
        <f t="shared" si="81"/>
        <v>-1.4451559755174041E-3</v>
      </c>
      <c r="AR141" s="25">
        <f t="shared" si="82"/>
        <v>-1.1800029405823742E-3</v>
      </c>
      <c r="AS141" s="25">
        <f>LN(N141/C141)</f>
        <v>-8.0688682716431228E-3</v>
      </c>
      <c r="AT141" s="28">
        <f>+(G141-I141)/(H141-I141)</f>
        <v>3.3775633293121103E-2</v>
      </c>
      <c r="AU141" s="28">
        <f>+(N141-P141)/(O141-P141)</f>
        <v>0.45435244161359267</v>
      </c>
      <c r="AV141" s="40">
        <f>+(N141-V141)/(U141-V141)</f>
        <v>0.19266261534998821</v>
      </c>
      <c r="AW141" s="25">
        <f>LN(N141/C141)</f>
        <v>-8.0688682716431228E-3</v>
      </c>
      <c r="AX141" s="28">
        <f>(N141-L141)/(U141-V141)</f>
        <v>-8.6203015980192241E-2</v>
      </c>
      <c r="AY141" s="25">
        <f>LN(G141/I141)</f>
        <v>3.4492210337924522E-4</v>
      </c>
      <c r="AZ141" s="25">
        <f>LN(N141/P141)</f>
        <v>2.6423356815271698E-3</v>
      </c>
      <c r="BA141" s="25">
        <f t="shared" si="91"/>
        <v>0.74247053688345144</v>
      </c>
      <c r="BB141" s="25">
        <f>AR140</f>
        <v>1.9663043647723121E-3</v>
      </c>
      <c r="BC141" s="25">
        <f t="shared" si="92"/>
        <v>4.9890384678404369E-3</v>
      </c>
      <c r="BD141" s="39">
        <f>IF(AR140&lt;0,1,0)</f>
        <v>0</v>
      </c>
      <c r="BF141" t="str">
        <f>IF(B141=2,IF(AV140&lt;0.226,IF(AND(ABS(AA141)&lt;0.03,AO141&lt;0.8),IF(AND(AT141&lt;0.5 &amp; Q140&lt;14),2,1),0),IF(AV140&lt;0.8,IF(AND(AT141&gt;0.2,AK141&gt;-0.03,AA141&gt;-0.01),1,0),0)),"")</f>
        <v/>
      </c>
      <c r="BG141" t="str">
        <f>IF(B141=3,IF(AV140&lt;0.85,IF(AND(K141&gt;942,AT141&gt;0.9),0.25,1)*IF(AR140&lt;-0.004,1,0.5),0),"")</f>
        <v/>
      </c>
      <c r="BH141" t="str">
        <f>IF(B141=4,IF(AV140&lt;0.6,IF(AQ141&gt;=0,IF(K141&lt;1018,2,1),0),IF(AV140&gt;0.85,IF(AQ141&lt;=0,-0.5,0),0)),"")</f>
        <v/>
      </c>
      <c r="BI141">
        <f>IF(B141=5,IF(AV140&lt;0.4,IF(AQ141&gt; -0.004,1,0),IF(AV140&lt;0.95,IF(AND(AO141&lt;0.85,AT141&lt;0.95,AQ141&gt;0,K141&lt;1115),0.5,0),0)),"")</f>
        <v>0</v>
      </c>
      <c r="BJ141" s="25" t="str">
        <f>IF(MAX(BE141:BI141)=0,"",MAX(BE141:BI141)*AR141)</f>
        <v/>
      </c>
    </row>
    <row r="142" spans="1:62">
      <c r="A142" s="1">
        <v>42709</v>
      </c>
      <c r="B142" s="41">
        <f t="shared" si="93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63"/>
        <v>3216.9524999999994</v>
      </c>
      <c r="T142" t="str">
        <f t="shared" si="68"/>
        <v>牛</v>
      </c>
      <c r="U142">
        <f t="shared" si="66"/>
        <v>3219.52</v>
      </c>
      <c r="V142">
        <f t="shared" si="67"/>
        <v>3194.88</v>
      </c>
      <c r="W142" s="40">
        <f t="shared" si="69"/>
        <v>7.6827516828416962E-3</v>
      </c>
      <c r="X142">
        <f t="shared" si="70"/>
        <v>1017</v>
      </c>
      <c r="Y142">
        <f t="shared" si="71"/>
        <v>1407</v>
      </c>
      <c r="Z142" s="25">
        <f t="shared" si="72"/>
        <v>7.6909151065303709E-3</v>
      </c>
      <c r="AA142" s="25">
        <f t="shared" si="83"/>
        <v>-1.2426450533064697E-2</v>
      </c>
      <c r="AB142" s="25">
        <f t="shared" si="84"/>
        <v>-4.6106774621498961E-3</v>
      </c>
      <c r="AC142" s="25">
        <f t="shared" si="85"/>
        <v>3.0720742206919983E-3</v>
      </c>
      <c r="AD142" s="25">
        <f t="shared" si="86"/>
        <v>4.900917442715676E-3</v>
      </c>
      <c r="AE142" s="25">
        <f t="shared" si="87"/>
        <v>-2.781834240126011E-3</v>
      </c>
      <c r="AF142" s="25">
        <f t="shared" si="73"/>
        <v>2.9023998056590644E-4</v>
      </c>
      <c r="AG142" s="25">
        <f t="shared" si="88"/>
        <v>-1.2136210552498812E-2</v>
      </c>
      <c r="AH142" s="25">
        <f t="shared" si="74"/>
        <v>-4.5581555869517952E-4</v>
      </c>
      <c r="AI142" s="25">
        <f t="shared" si="75"/>
        <v>9.2036365538386219E-4</v>
      </c>
      <c r="AJ142" s="25">
        <f t="shared" si="76"/>
        <v>3.6824711669817075E-4</v>
      </c>
      <c r="AK142" s="25">
        <f t="shared" si="77"/>
        <v>-6.3695065161629657E-4</v>
      </c>
      <c r="AL142" s="25">
        <f t="shared" si="78"/>
        <v>6.7910970413654712E-3</v>
      </c>
      <c r="AM142" s="25">
        <f t="shared" si="79"/>
        <v>4.2976429147163851E-3</v>
      </c>
      <c r="AN142" s="25">
        <f t="shared" si="80"/>
        <v>2.2797503615945813E-4</v>
      </c>
      <c r="AO142" s="40">
        <f t="shared" si="89"/>
        <v>0.27765029830198218</v>
      </c>
      <c r="AP142" s="40">
        <f t="shared" si="90"/>
        <v>2.1161083065626527</v>
      </c>
      <c r="AQ142" s="25">
        <f t="shared" si="81"/>
        <v>-1.2185521360847981E-3</v>
      </c>
      <c r="AR142" s="25">
        <f t="shared" si="82"/>
        <v>6.992155960225282E-4</v>
      </c>
      <c r="AS142" s="25">
        <f>LN(N142/C142)</f>
        <v>2.9023998056590644E-4</v>
      </c>
      <c r="AT142" s="28">
        <f>+(G142-I142)/(H142-I142)</f>
        <v>0.1840293712712148</v>
      </c>
      <c r="AU142" s="28">
        <f>+(N142-P142)/(O142-P142)</f>
        <v>0.71438953488372792</v>
      </c>
      <c r="AV142" s="40">
        <f>+(N142-V142)/(U142-V142)</f>
        <v>0.3989448051948043</v>
      </c>
      <c r="AW142" s="25">
        <f>LN(N142/C142)</f>
        <v>2.9023998056590644E-4</v>
      </c>
      <c r="AX142" s="28">
        <f>(N142-L142)/(U142-V142)</f>
        <v>9.0909090909100973E-2</v>
      </c>
      <c r="AY142" s="25">
        <f>LN(G142/I142)</f>
        <v>1.2532289470335216E-3</v>
      </c>
      <c r="AZ142" s="25">
        <f>LN(N142/P142)</f>
        <v>3.0720742206919983E-3</v>
      </c>
      <c r="BA142" s="25">
        <f t="shared" si="91"/>
        <v>0.19266261534998821</v>
      </c>
      <c r="BB142" s="25">
        <f>AR141</f>
        <v>-1.1800029405823742E-3</v>
      </c>
      <c r="BC142" s="25">
        <f t="shared" si="92"/>
        <v>-8.0688682716431228E-3</v>
      </c>
      <c r="BD142" s="39">
        <f>IF(AR141&lt;0,1,0)</f>
        <v>1</v>
      </c>
      <c r="BF142" t="str">
        <f>IF(B142=2,IF(AV141&lt;0.226,IF(AND(ABS(AA142)&lt;0.03,AO142&lt;0.8),IF(AND(AT142&lt;0.5 &amp; Q141&lt;14),2,1),0),IF(AV141&lt;0.8,IF(AND(AT142&gt;0.2,AK142&gt;-0.03,AA142&gt;-0.01),1,0),0)),"")</f>
        <v/>
      </c>
      <c r="BG142" t="str">
        <f>IF(B142=3,IF(AV141&lt;0.85,IF(AND(K142&gt;942,AT142&gt;0.9),0.25,1)*IF(AR141&lt;-0.004,1,0.5),0),"")</f>
        <v/>
      </c>
      <c r="BH142" t="str">
        <f>IF(B142=4,IF(AV141&lt;0.6,IF(AQ142&gt;=0,IF(K142&lt;1018,2,1),0),IF(AV141&gt;0.85,IF(AQ142&lt;=0,-0.5,0),0)),"")</f>
        <v/>
      </c>
      <c r="BI142" t="str">
        <f>IF(B142=5,IF(AV141&lt;0.4,IF(AQ142&gt; -0.004,1,0),IF(AV141&lt;0.95,IF(AND(AO142&lt;0.85,AT142&lt;0.95,AQ142&gt;0,K142&lt;1115),0.5,0),0)),"")</f>
        <v/>
      </c>
      <c r="BJ142" s="25" t="str">
        <f>IF(MAX(BE142:BI142)=0,"",MAX(BE142:BI142)*AR142)</f>
        <v/>
      </c>
    </row>
    <row r="143" spans="1:62">
      <c r="A143" s="1">
        <v>42710</v>
      </c>
      <c r="B143" s="41">
        <f t="shared" si="93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63"/>
        <v>3220.5214999999998</v>
      </c>
      <c r="T143" t="str">
        <f t="shared" si="68"/>
        <v>熊</v>
      </c>
      <c r="U143">
        <f t="shared" si="66"/>
        <v>3215.31</v>
      </c>
      <c r="V143">
        <f t="shared" si="67"/>
        <v>3196.52</v>
      </c>
      <c r="W143" s="40">
        <f t="shared" si="69"/>
        <v>5.8610580097967725E-3</v>
      </c>
      <c r="X143">
        <f t="shared" si="70"/>
        <v>1007</v>
      </c>
      <c r="Y143">
        <f t="shared" si="71"/>
        <v>1455</v>
      </c>
      <c r="Z143" s="25">
        <f t="shared" si="72"/>
        <v>5.8681523908270571E-3</v>
      </c>
      <c r="AA143" s="25">
        <f t="shared" si="83"/>
        <v>-8.3661898448126226E-4</v>
      </c>
      <c r="AB143" s="25">
        <f t="shared" si="84"/>
        <v>-4.8823472344902618E-3</v>
      </c>
      <c r="AC143" s="25">
        <f t="shared" si="85"/>
        <v>9.7871077530644972E-4</v>
      </c>
      <c r="AD143" s="25">
        <f t="shared" si="86"/>
        <v>4.1387923833720421E-3</v>
      </c>
      <c r="AE143" s="25">
        <f t="shared" si="87"/>
        <v>-1.7222656264246545E-3</v>
      </c>
      <c r="AF143" s="25">
        <f t="shared" si="73"/>
        <v>-7.4355485111831634E-4</v>
      </c>
      <c r="AG143" s="25">
        <f t="shared" si="88"/>
        <v>-1.5801738355995304E-3</v>
      </c>
      <c r="AH143" s="25">
        <f t="shared" si="74"/>
        <v>1.775420724561613E-3</v>
      </c>
      <c r="AI143" s="25">
        <f t="shared" si="75"/>
        <v>1.6631851794466665E-3</v>
      </c>
      <c r="AJ143" s="25">
        <f t="shared" si="76"/>
        <v>2.5887519213823548E-3</v>
      </c>
      <c r="AK143" s="25">
        <f t="shared" si="77"/>
        <v>1.6663030035795085E-3</v>
      </c>
      <c r="AL143" s="25">
        <f t="shared" si="78"/>
        <v>4.4886316795150327E-3</v>
      </c>
      <c r="AM143" s="25">
        <f t="shared" si="79"/>
        <v>3.9246898062284047E-3</v>
      </c>
      <c r="AN143" s="25">
        <f t="shared" si="80"/>
        <v>0</v>
      </c>
      <c r="AO143" s="40">
        <f t="shared" si="89"/>
        <v>7.7777777777801288E-2</v>
      </c>
      <c r="AP143" s="40">
        <f t="shared" si="90"/>
        <v>0.26388888888889983</v>
      </c>
      <c r="AQ143" s="25">
        <f t="shared" si="81"/>
        <v>-4.3658998968959279E-4</v>
      </c>
      <c r="AR143" s="25">
        <f t="shared" si="82"/>
        <v>-2.409857854697862E-3</v>
      </c>
      <c r="AS143" s="25">
        <f>LN(N143/C143)</f>
        <v>-7.4355485111831634E-4</v>
      </c>
      <c r="AT143" s="28">
        <f>+(G143-I143)/(H143-I143)</f>
        <v>0.44861111111111079</v>
      </c>
      <c r="AU143" s="28">
        <f>+(N143-P143)/(O143-P143)</f>
        <v>0.24900556881464347</v>
      </c>
      <c r="AV143" s="40">
        <f>+(N143-V143)/(U143-V143)</f>
        <v>0.16657796700373151</v>
      </c>
      <c r="AW143" s="25">
        <f>LN(N143/C143)</f>
        <v>-7.4355485111831634E-4</v>
      </c>
      <c r="AX143" s="28">
        <f>(N143-L143)/(U143-V143)</f>
        <v>-0.41085683874400292</v>
      </c>
      <c r="AY143" s="25">
        <f>LN(G143/I143)</f>
        <v>2.0161422997225236E-3</v>
      </c>
      <c r="AZ143" s="25">
        <f>LN(N143/P143)</f>
        <v>9.7871077530644972E-4</v>
      </c>
      <c r="BA143" s="25">
        <f t="shared" ref="BA143:BA174" si="94">AV142</f>
        <v>0.3989448051948043</v>
      </c>
      <c r="BB143" s="25">
        <f>AR142</f>
        <v>6.992155960225282E-4</v>
      </c>
      <c r="BC143" s="25">
        <f t="shared" ref="BC143:BC174" si="95">AS142</f>
        <v>2.9023998056590644E-4</v>
      </c>
      <c r="BD143" s="39">
        <f>IF(AR142&lt;0,1,0)</f>
        <v>0</v>
      </c>
      <c r="BF143">
        <f>IF(B143=2,IF(AV142&lt;0.226,IF(AND(ABS(AA143)&lt;0.03,AO143&lt;0.8),IF(AND(AT143&lt;0.5 &amp; Q142&lt;14),2,1),0),IF(AV142&lt;0.8,IF(AND(AT143&gt;0.2,AK143&gt;-0.03,AA143&gt;-0.01),1,0),0)),"")</f>
        <v>1</v>
      </c>
      <c r="BG143" t="str">
        <f>IF(B143=3,IF(AV142&lt;0.85,IF(AND(K143&gt;942,AT143&gt;0.9),0.25,1)*IF(AR142&lt;-0.004,1,0.5),0),"")</f>
        <v/>
      </c>
      <c r="BH143" t="str">
        <f>IF(B143=4,IF(AV142&lt;0.6,IF(AQ143&gt;=0,IF(K143&lt;1018,2,1),0),IF(AV142&gt;0.85,IF(AQ143&lt;=0,-0.5,0),0)),"")</f>
        <v/>
      </c>
      <c r="BI143" t="str">
        <f>IF(B143=5,IF(AV142&lt;0.4,IF(AQ143&gt; -0.004,1,0),IF(AV142&lt;0.95,IF(AND(AO143&lt;0.85,AT143&lt;0.95,AQ143&gt;0,K143&lt;1115),0.5,0),0)),"")</f>
        <v/>
      </c>
      <c r="BJ143" s="25">
        <f>IF(MAX(BE143:BI143)=0,"",MAX(BE143:BI143)*AR143)</f>
        <v>-2.409857854697862E-3</v>
      </c>
    </row>
    <row r="144" spans="1:62">
      <c r="A144" s="1">
        <v>42711</v>
      </c>
      <c r="B144" s="41">
        <f t="shared" si="93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63"/>
        <v>3223.1094999999996</v>
      </c>
      <c r="T144" t="str">
        <f t="shared" si="68"/>
        <v>熊</v>
      </c>
      <c r="U144">
        <f t="shared" si="66"/>
        <v>3222.43</v>
      </c>
      <c r="V144">
        <f t="shared" si="67"/>
        <v>3189.49</v>
      </c>
      <c r="W144" s="40">
        <f t="shared" ref="W144:W151" si="96">LN(U144/V144)</f>
        <v>1.0274703922656454E-2</v>
      </c>
      <c r="X144">
        <f t="shared" si="70"/>
        <v>1500</v>
      </c>
      <c r="Y144">
        <f t="shared" si="71"/>
        <v>1033</v>
      </c>
      <c r="Z144" s="25">
        <f t="shared" si="72"/>
        <v>1.0298674053531862E-2</v>
      </c>
      <c r="AA144" s="25">
        <f t="shared" si="83"/>
        <v>-3.6885835632312727E-4</v>
      </c>
      <c r="AB144" s="25">
        <f t="shared" si="84"/>
        <v>-5.8963453537606618E-5</v>
      </c>
      <c r="AC144" s="25">
        <f t="shared" si="85"/>
        <v>1.0215740469118819E-2</v>
      </c>
      <c r="AD144" s="25">
        <f t="shared" si="86"/>
        <v>7.4631628624752706E-3</v>
      </c>
      <c r="AE144" s="25">
        <f t="shared" si="87"/>
        <v>-2.811541060181028E-3</v>
      </c>
      <c r="AF144" s="25">
        <f t="shared" si="73"/>
        <v>7.4041994089377484E-3</v>
      </c>
      <c r="AG144" s="25">
        <f t="shared" si="88"/>
        <v>7.0353410526145382E-3</v>
      </c>
      <c r="AH144" s="25">
        <f t="shared" si="74"/>
        <v>5.3136292712191175E-4</v>
      </c>
      <c r="AI144" s="25">
        <f t="shared" si="75"/>
        <v>6.0635613089774431E-4</v>
      </c>
      <c r="AJ144" s="25">
        <f t="shared" si="76"/>
        <v>-1.0792228766628293E-3</v>
      </c>
      <c r="AK144" s="25">
        <f t="shared" si="77"/>
        <v>1.4090559939371134E-3</v>
      </c>
      <c r="AL144" s="25">
        <f t="shared" si="78"/>
        <v>4.3423512512762059E-3</v>
      </c>
      <c r="AM144" s="25">
        <f t="shared" si="79"/>
        <v>5.9292309638060156E-3</v>
      </c>
      <c r="AN144" s="25">
        <f t="shared" si="80"/>
        <v>1.248759047320825E-4</v>
      </c>
      <c r="AO144" s="40">
        <f t="shared" si="89"/>
        <v>0.64697406340057262</v>
      </c>
      <c r="AP144" s="40">
        <f t="shared" si="90"/>
        <v>0.73198847262249489</v>
      </c>
      <c r="AQ144" s="25">
        <f t="shared" si="81"/>
        <v>7.9259829715310815E-4</v>
      </c>
      <c r="AR144" s="25">
        <f t="shared" si="82"/>
        <v>5.8702675102685013E-3</v>
      </c>
      <c r="AS144" s="25">
        <f>LN(N144/C144)</f>
        <v>7.4041994089377484E-3</v>
      </c>
      <c r="AT144" s="28">
        <f>+(G144-I144)/(H144-I144)</f>
        <v>0.97190201729107573</v>
      </c>
      <c r="AU144" s="28">
        <f>+(N144-P144)/(O144-P144)</f>
        <v>0.99002624671915707</v>
      </c>
      <c r="AV144" s="40">
        <f>+(N144-V144)/(U144-V144)</f>
        <v>0.99423193685488598</v>
      </c>
      <c r="AW144" s="25">
        <f>LN(N144/C144)</f>
        <v>7.4041994089377484E-3</v>
      </c>
      <c r="AX144" s="28">
        <f>(N144-L144)/(U144-V144)</f>
        <v>0.57255616272008625</v>
      </c>
      <c r="AY144" s="25">
        <f>LN(G144/I144)</f>
        <v>4.2205970541180117E-3</v>
      </c>
      <c r="AZ144" s="25">
        <f>LN(N144/P144)</f>
        <v>5.8702675102685013E-3</v>
      </c>
      <c r="BA144" s="25">
        <f t="shared" si="94"/>
        <v>0.16657796700373151</v>
      </c>
      <c r="BB144" s="25">
        <f>AR143</f>
        <v>-2.409857854697862E-3</v>
      </c>
      <c r="BC144" s="25">
        <f t="shared" si="95"/>
        <v>-7.4355485111831634E-4</v>
      </c>
      <c r="BD144" s="39">
        <f>IF(AR143&lt;0,1,0)</f>
        <v>1</v>
      </c>
      <c r="BF144" t="str">
        <f>IF(B144=2,IF(AV143&lt;0.226,IF(AND(ABS(AA144)&lt;0.03,AO144&lt;0.8),IF(AND(AT144&lt;0.5 &amp; Q143&lt;14),2,1),0),IF(AV143&lt;0.8,IF(AND(AT144&gt;0.2,AK144&gt;-0.03,AA144&gt;-0.01),1,0),0)),"")</f>
        <v/>
      </c>
      <c r="BG144">
        <f>IF(B144=3,IF(AV143&lt;0.85,IF(AND(K144&gt;942,AT144&gt;0.9),0.25,1)*IF(AR143&lt;-0.004,1,0.5),0),"")</f>
        <v>0.125</v>
      </c>
      <c r="BH144" t="str">
        <f>IF(B144=4,IF(AV143&lt;0.6,IF(AQ144&gt;=0,IF(K144&lt;1018,2,1),0),IF(AV143&gt;0.85,IF(AQ144&lt;=0,-0.5,0),0)),"")</f>
        <v/>
      </c>
      <c r="BI144" t="str">
        <f>IF(B144=5,IF(AV143&lt;0.4,IF(AQ144&gt; -0.004,1,0),IF(AV143&lt;0.95,IF(AND(AO144&lt;0.85,AT144&lt;0.95,AQ144&gt;0,K144&lt;1115),0.5,0),0)),"")</f>
        <v/>
      </c>
      <c r="BJ144" s="25">
        <f>IF(MAX(BE144:BI144)=0,"",MAX(BE144:BI144)*AR144)</f>
        <v>7.3378343878356266E-4</v>
      </c>
    </row>
    <row r="145" spans="1:62">
      <c r="A145" s="1">
        <v>42712</v>
      </c>
      <c r="B145" s="41">
        <f t="shared" si="93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63"/>
        <v>3227.8029999999994</v>
      </c>
      <c r="T145" t="str">
        <f t="shared" si="68"/>
        <v>熊</v>
      </c>
      <c r="U145">
        <f t="shared" si="66"/>
        <v>3228.12</v>
      </c>
      <c r="V145">
        <f t="shared" si="67"/>
        <v>3211.47</v>
      </c>
      <c r="W145" s="40">
        <f t="shared" si="96"/>
        <v>5.1711481950890642E-3</v>
      </c>
      <c r="X145">
        <f t="shared" si="70"/>
        <v>1002</v>
      </c>
      <c r="Y145">
        <f t="shared" si="71"/>
        <v>1454</v>
      </c>
      <c r="Z145" s="25">
        <f t="shared" si="72"/>
        <v>5.1619103718745923E-3</v>
      </c>
      <c r="AA145" s="25">
        <f t="shared" si="83"/>
        <v>1.0267084662386977E-3</v>
      </c>
      <c r="AB145" s="25">
        <f t="shared" si="84"/>
        <v>-3.9605979004510338E-3</v>
      </c>
      <c r="AC145" s="25">
        <f t="shared" si="85"/>
        <v>1.2105502946380185E-3</v>
      </c>
      <c r="AD145" s="25">
        <f t="shared" si="86"/>
        <v>7.9644609527650969E-4</v>
      </c>
      <c r="AE145" s="25">
        <f t="shared" si="87"/>
        <v>-4.374702099812661E-3</v>
      </c>
      <c r="AF145" s="25">
        <f t="shared" si="73"/>
        <v>-3.1641518051745967E-3</v>
      </c>
      <c r="AG145" s="25">
        <f t="shared" si="88"/>
        <v>-2.1374433389359116E-3</v>
      </c>
      <c r="AH145" s="25">
        <f t="shared" si="74"/>
        <v>-5.8611831654020773E-4</v>
      </c>
      <c r="AI145" s="25">
        <f t="shared" si="75"/>
        <v>-5.3028272133365359E-4</v>
      </c>
      <c r="AJ145" s="25">
        <f t="shared" si="76"/>
        <v>-2.0575787734540248E-3</v>
      </c>
      <c r="AK145" s="25">
        <f t="shared" si="77"/>
        <v>-1.5575360575241688E-3</v>
      </c>
      <c r="AL145" s="25">
        <f t="shared" si="78"/>
        <v>3.9637079769434362E-3</v>
      </c>
      <c r="AM145" s="25">
        <f t="shared" si="79"/>
        <v>4.6753807989922671E-3</v>
      </c>
      <c r="AN145" s="25">
        <f t="shared" si="80"/>
        <v>-1.7389954239943611E-4</v>
      </c>
      <c r="AO145" s="40">
        <f t="shared" si="89"/>
        <v>0.7987470634299364</v>
      </c>
      <c r="AP145" s="40">
        <f t="shared" si="90"/>
        <v>0.53954581049333461</v>
      </c>
      <c r="AQ145" s="25">
        <f t="shared" si="81"/>
        <v>-2.4845260612456833E-5</v>
      </c>
      <c r="AR145" s="25">
        <f t="shared" si="82"/>
        <v>-1.4327162052510676E-3</v>
      </c>
      <c r="AS145" s="25">
        <f>LN(N145/C145)</f>
        <v>-3.1641518051745967E-3</v>
      </c>
      <c r="AT145" s="28">
        <f>+(G145-I145)/(H145-I145)</f>
        <v>0.40563821456541099</v>
      </c>
      <c r="AU145" s="28">
        <f>+(N145-P145)/(O145-P145)</f>
        <v>0.25847176079736084</v>
      </c>
      <c r="AV145" s="40">
        <f>+(N145-V145)/(U145-V145)</f>
        <v>0.23363363363365203</v>
      </c>
      <c r="AW145" s="25">
        <f>LN(N145/C145)</f>
        <v>-3.1641518051745967E-3</v>
      </c>
      <c r="AX145" s="28">
        <f>(N145-L145)/(U145-V145)</f>
        <v>-0.27687687687685569</v>
      </c>
      <c r="AY145" s="25">
        <f>LN(G145/I145)</f>
        <v>1.6097258241429724E-3</v>
      </c>
      <c r="AZ145" s="25">
        <f>LN(N145/P145)</f>
        <v>1.2105502946380185E-3</v>
      </c>
      <c r="BA145" s="25">
        <f t="shared" si="94"/>
        <v>0.99423193685488598</v>
      </c>
      <c r="BB145" s="25">
        <f>AR144</f>
        <v>5.8702675102685013E-3</v>
      </c>
      <c r="BC145" s="25">
        <f t="shared" si="95"/>
        <v>7.4041994089377484E-3</v>
      </c>
      <c r="BD145" s="39">
        <f>IF(AR144&lt;0,1,0)</f>
        <v>0</v>
      </c>
      <c r="BF145" t="str">
        <f>IF(B145=2,IF(AV144&lt;0.226,IF(AND(ABS(AA145)&lt;0.03,AO145&lt;0.8),IF(AND(AT145&lt;0.5 &amp; Q144&lt;14),2,1),0),IF(AV144&lt;0.8,IF(AND(AT145&gt;0.2,AK145&gt;-0.03,AA145&gt;-0.01),1,0),0)),"")</f>
        <v/>
      </c>
      <c r="BG145" t="str">
        <f>IF(B145=3,IF(AV144&lt;0.85,IF(AND(K145&gt;942,AT145&gt;0.9),0.25,1)*IF(AR144&lt;-0.004,1,0.5),0),"")</f>
        <v/>
      </c>
      <c r="BH145">
        <f>IF(B145=4,IF(AV144&lt;0.6,IF(AQ145&gt;=0,IF(K145&lt;1018,2,1),0),IF(AV144&gt;0.85,IF(AQ145&lt;=0,-0.5,0),0)),"")</f>
        <v>-0.5</v>
      </c>
      <c r="BI145" t="str">
        <f>IF(B145=5,IF(AV144&lt;0.4,IF(AQ145&gt; -0.004,1,0),IF(AV144&lt;0.95,IF(AND(AO145&lt;0.85,AT145&lt;0.95,AQ145&gt;0,K145&lt;1115),0.5,0),0)),"")</f>
        <v/>
      </c>
      <c r="BJ145" s="25">
        <f>IF(MAX(BE145:BI145)=0,"",MAX(BE145:BI145)*AR145)</f>
        <v>7.1635810262553378E-4</v>
      </c>
    </row>
    <row r="146" spans="1:62">
      <c r="A146" s="1">
        <v>42713</v>
      </c>
      <c r="B146" s="41">
        <f t="shared" si="93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63"/>
        <v>3230.0069999999996</v>
      </c>
      <c r="T146" t="str">
        <f t="shared" si="68"/>
        <v>熊</v>
      </c>
      <c r="U146">
        <f t="shared" si="66"/>
        <v>3244.8</v>
      </c>
      <c r="V146">
        <f t="shared" si="67"/>
        <v>3207.04</v>
      </c>
      <c r="W146" s="40">
        <f t="shared" si="96"/>
        <v>1.1705321625504349E-2</v>
      </c>
      <c r="X146">
        <f t="shared" si="70"/>
        <v>1330</v>
      </c>
      <c r="Y146">
        <f t="shared" si="71"/>
        <v>931</v>
      </c>
      <c r="Z146" s="25">
        <f t="shared" si="72"/>
        <v>1.1765658982843891E-2</v>
      </c>
      <c r="AA146" s="25">
        <f t="shared" si="83"/>
        <v>-1.874018012304032E-3</v>
      </c>
      <c r="AB146" s="25">
        <f t="shared" si="84"/>
        <v>-3.6803341488179319E-3</v>
      </c>
      <c r="AC146" s="25">
        <f t="shared" si="85"/>
        <v>8.024987476686396E-3</v>
      </c>
      <c r="AD146" s="25">
        <f t="shared" si="86"/>
        <v>1.098840644949837E-2</v>
      </c>
      <c r="AE146" s="25">
        <f t="shared" si="87"/>
        <v>-7.1691517600598902E-4</v>
      </c>
      <c r="AF146" s="25">
        <f t="shared" si="73"/>
        <v>7.3080723006802737E-3</v>
      </c>
      <c r="AG146" s="25">
        <f t="shared" si="88"/>
        <v>5.4340542883763131E-3</v>
      </c>
      <c r="AH146" s="25">
        <f t="shared" si="74"/>
        <v>-4.5190838560467178E-4</v>
      </c>
      <c r="AI146" s="25">
        <f t="shared" si="75"/>
        <v>1.7759084051802133E-4</v>
      </c>
      <c r="AJ146" s="25">
        <f t="shared" si="76"/>
        <v>3.4580570737077678E-4</v>
      </c>
      <c r="AK146" s="25">
        <f t="shared" si="77"/>
        <v>8.7608286198948872E-3</v>
      </c>
      <c r="AL146" s="25">
        <f t="shared" si="78"/>
        <v>9.4931873104745056E-3</v>
      </c>
      <c r="AM146" s="25">
        <f t="shared" si="79"/>
        <v>6.9272914325662583E-3</v>
      </c>
      <c r="AN146" s="25">
        <f t="shared" si="80"/>
        <v>2.7177102223480782E-4</v>
      </c>
      <c r="AO146" s="40">
        <f t="shared" si="89"/>
        <v>7.5187969924817619E-2</v>
      </c>
      <c r="AP146" s="40">
        <f t="shared" si="90"/>
        <v>0.27198430859758499</v>
      </c>
      <c r="AQ146" s="25">
        <f t="shared" si="81"/>
        <v>1.7908143621767053E-4</v>
      </c>
      <c r="AR146" s="25">
        <f t="shared" si="82"/>
        <v>-1.7245273414492938E-3</v>
      </c>
      <c r="AS146" s="25">
        <f>LN(N146/C146)</f>
        <v>7.3080723006802737E-3</v>
      </c>
      <c r="AT146" s="28">
        <f>+(G146-I146)/(H146-I146)</f>
        <v>0.99836547891467209</v>
      </c>
      <c r="AU146" s="28">
        <f>+(N146-P146)/(O146-P146)</f>
        <v>0.46785714285714175</v>
      </c>
      <c r="AV146" s="40">
        <f>+(N146-V146)/(U146-V146)</f>
        <v>0.68432203389830504</v>
      </c>
      <c r="AW146" s="25">
        <f>LN(N146/C146)</f>
        <v>7.3080723006802737E-3</v>
      </c>
      <c r="AX146" s="28">
        <f>(N146-L146)/(U146-V146)</f>
        <v>-0.14777542372881078</v>
      </c>
      <c r="AY146" s="25">
        <f>LN(G146/I146)</f>
        <v>9.4777437959010485E-3</v>
      </c>
      <c r="AZ146" s="25">
        <f>LN(N146/P146)</f>
        <v>3.2469572837483004E-3</v>
      </c>
      <c r="BA146" s="25">
        <f t="shared" si="94"/>
        <v>0.23363363363365203</v>
      </c>
      <c r="BB146" s="25">
        <f>AR145</f>
        <v>-1.4327162052510676E-3</v>
      </c>
      <c r="BC146" s="25">
        <f t="shared" si="95"/>
        <v>-3.1641518051745967E-3</v>
      </c>
      <c r="BD146" s="39">
        <f>IF(AR145&lt;0,1,0)</f>
        <v>1</v>
      </c>
      <c r="BF146" t="str">
        <f>IF(B146=2,IF(AV145&lt;0.226,IF(AND(ABS(AA146)&lt;0.03,AO146&lt;0.8),IF(AND(AT146&lt;0.5 &amp; Q145&lt;14),2,1),0),IF(AV145&lt;0.8,IF(AND(AT146&gt;0.2,AK146&gt;-0.03,AA146&gt;-0.01),1,0),0)),"")</f>
        <v/>
      </c>
      <c r="BG146" t="str">
        <f>IF(B146=3,IF(AV145&lt;0.85,IF(AND(K146&gt;942,AT146&gt;0.9),0.25,1)*IF(AR145&lt;-0.004,1,0.5),0),"")</f>
        <v/>
      </c>
      <c r="BH146" t="str">
        <f>IF(B146=4,IF(AV145&lt;0.6,IF(AQ146&gt;=0,IF(K146&lt;1018,2,1),0),IF(AV145&gt;0.85,IF(AQ146&lt;=0,-0.5,0),0)),"")</f>
        <v/>
      </c>
      <c r="BI146">
        <f>IF(B146=5,IF(AV145&lt;0.4,IF(AQ146&gt; -0.004,1,0),IF(AV145&lt;0.95,IF(AND(AO146&lt;0.85,AT146&lt;0.95,AQ146&gt;0,K146&lt;1115),0.5,0),0)),"")</f>
        <v>1</v>
      </c>
      <c r="BJ146" s="25">
        <f>IF(MAX(BE146:BI146)=0,"",MAX(BE146:BI146)*AR146)</f>
        <v>-1.7245273414492938E-3</v>
      </c>
    </row>
    <row r="147" spans="1:62">
      <c r="A147" s="1">
        <v>42716</v>
      </c>
      <c r="B147" s="41">
        <f t="shared" si="93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63"/>
        <v>3231.8489999999993</v>
      </c>
      <c r="T147" t="str">
        <f t="shared" si="68"/>
        <v>牛</v>
      </c>
      <c r="U147">
        <f t="shared" si="66"/>
        <v>3245.09</v>
      </c>
      <c r="V147">
        <f t="shared" si="67"/>
        <v>3149.9</v>
      </c>
      <c r="W147" s="40">
        <f t="shared" si="96"/>
        <v>2.9772378446453824E-2</v>
      </c>
      <c r="X147">
        <f t="shared" si="70"/>
        <v>944</v>
      </c>
      <c r="Y147">
        <f t="shared" si="71"/>
        <v>1448</v>
      </c>
      <c r="Z147" s="25">
        <f t="shared" si="72"/>
        <v>2.9437141081186408E-2</v>
      </c>
      <c r="AA147" s="25">
        <f t="shared" si="83"/>
        <v>2.4433430621582746E-4</v>
      </c>
      <c r="AB147" s="25">
        <f t="shared" si="84"/>
        <v>-2.8798218978534466E-2</v>
      </c>
      <c r="AC147" s="25">
        <f t="shared" si="85"/>
        <v>9.7415946791929776E-4</v>
      </c>
      <c r="AD147" s="25">
        <f t="shared" si="86"/>
        <v>3.5253696162631438E-3</v>
      </c>
      <c r="AE147" s="25">
        <f t="shared" si="87"/>
        <v>-2.6247008830190544E-2</v>
      </c>
      <c r="AF147" s="25">
        <f t="shared" si="73"/>
        <v>-2.5272849362271237E-2</v>
      </c>
      <c r="AG147" s="25">
        <f t="shared" si="88"/>
        <v>-2.5028515056055377E-2</v>
      </c>
      <c r="AH147" s="25">
        <f t="shared" si="74"/>
        <v>2.5973303300842228E-4</v>
      </c>
      <c r="AI147" s="25">
        <f t="shared" si="75"/>
        <v>8.9677362556153301E-5</v>
      </c>
      <c r="AJ147" s="25">
        <f t="shared" si="76"/>
        <v>1.2331315218366398E-3</v>
      </c>
      <c r="AK147" s="25">
        <f t="shared" si="77"/>
        <v>-2.0716124592249318E-2</v>
      </c>
      <c r="AL147" s="25">
        <f t="shared" si="78"/>
        <v>2.4528840097575257E-2</v>
      </c>
      <c r="AM147" s="25">
        <f t="shared" si="79"/>
        <v>8.4344400574267071E-3</v>
      </c>
      <c r="AN147" s="25">
        <f t="shared" si="80"/>
        <v>-4.7684989448122076E-4</v>
      </c>
      <c r="AO147" s="40">
        <f t="shared" si="89"/>
        <v>0.85476281317563196</v>
      </c>
      <c r="AP147" s="40">
        <f t="shared" si="90"/>
        <v>0.84471575734452475</v>
      </c>
      <c r="AQ147" s="25">
        <f t="shared" si="81"/>
        <v>1.7988397603492788E-3</v>
      </c>
      <c r="AR147" s="25">
        <f t="shared" si="82"/>
        <v>-4.0798748755407352E-3</v>
      </c>
      <c r="AS147" s="25">
        <f>LN(N147/C147)</f>
        <v>-2.5272849362271237E-2</v>
      </c>
      <c r="AT147" s="28">
        <f>+(G147-I147)/(H147-I147)</f>
        <v>1.1573190894058925E-2</v>
      </c>
      <c r="AU147" s="28">
        <f>+(N147-P147)/(O147-P147)</f>
        <v>0.11506746626685636</v>
      </c>
      <c r="AV147" s="40">
        <f>+(N147-V147)/(U147-V147)</f>
        <v>3.2251286899881368E-2</v>
      </c>
      <c r="AW147" s="25">
        <f>LN(N147/C147)</f>
        <v>-2.5272849362271237E-2</v>
      </c>
      <c r="AX147" s="28">
        <f>(N147-L147)/(U147-V147)</f>
        <v>-0.13541338375880155</v>
      </c>
      <c r="AY147" s="25">
        <f>LN(G147/I147)</f>
        <v>2.873458890626649E-4</v>
      </c>
      <c r="AZ147" s="25">
        <f>LN(N147/P147)</f>
        <v>9.7415946791929776E-4</v>
      </c>
      <c r="BA147" s="25">
        <f t="shared" si="94"/>
        <v>0.68432203389830504</v>
      </c>
      <c r="BB147" s="25">
        <f>AR146</f>
        <v>-1.7245273414492938E-3</v>
      </c>
      <c r="BC147" s="25">
        <f t="shared" si="95"/>
        <v>7.3080723006802737E-3</v>
      </c>
      <c r="BD147" s="39">
        <f>IF(AR146&lt;0,1,0)</f>
        <v>1</v>
      </c>
      <c r="BF147" t="str">
        <f>IF(B147=2,IF(AV146&lt;0.226,IF(AND(ABS(AA147)&lt;0.03,AO147&lt;0.8),IF(AND(AT147&lt;0.5 &amp; Q146&lt;14),2,1),0),IF(AV146&lt;0.8,IF(AND(AT147&gt;0.2,AK147&gt;-0.03,AA147&gt;-0.01),1,0),0)),"")</f>
        <v/>
      </c>
      <c r="BG147" t="str">
        <f>IF(B147=3,IF(AV146&lt;0.85,IF(AND(K147&gt;942,AT147&gt;0.9),0.25,1)*IF(AR146&lt;-0.004,1,0.5),0),"")</f>
        <v/>
      </c>
      <c r="BH147" t="str">
        <f>IF(B147=4,IF(AV146&lt;0.6,IF(AQ147&gt;=0,IF(K147&lt;1018,2,1),0),IF(AV146&gt;0.85,IF(AQ147&lt;=0,-0.5,0),0)),"")</f>
        <v/>
      </c>
      <c r="BI147" t="str">
        <f>IF(B147=5,IF(AV146&lt;0.4,IF(AQ147&gt; -0.004,1,0),IF(AV146&lt;0.95,IF(AND(AO147&lt;0.85,AT147&lt;0.95,AQ147&gt;0,K147&lt;1115),0.5,0),0)),"")</f>
        <v/>
      </c>
      <c r="BJ147" s="25" t="str">
        <f>IF(MAX(BE147:BI147)=0,"",MAX(BE147:BI147)*AR147)</f>
        <v/>
      </c>
    </row>
    <row r="148" spans="1:62">
      <c r="A148" s="1">
        <v>42717</v>
      </c>
      <c r="B148" s="41">
        <f t="shared" si="93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63"/>
        <v>3228.9789999999994</v>
      </c>
      <c r="T148" t="str">
        <f t="shared" si="68"/>
        <v>熊</v>
      </c>
      <c r="U148">
        <f t="shared" si="66"/>
        <v>3162.5</v>
      </c>
      <c r="V148">
        <f t="shared" si="67"/>
        <v>3118.71</v>
      </c>
      <c r="W148" s="40">
        <f t="shared" si="96"/>
        <v>1.3943399269498927E-2</v>
      </c>
      <c r="X148">
        <f t="shared" si="70"/>
        <v>1421</v>
      </c>
      <c r="Y148">
        <f t="shared" si="71"/>
        <v>1111</v>
      </c>
      <c r="Z148" s="25">
        <f t="shared" si="72"/>
        <v>1.3950347086164647E-2</v>
      </c>
      <c r="AA148" s="25">
        <f t="shared" si="83"/>
        <v>-4.4437736429958847E-3</v>
      </c>
      <c r="AB148" s="25">
        <f t="shared" si="84"/>
        <v>-2.3616798523999243E-3</v>
      </c>
      <c r="AC148" s="25">
        <f t="shared" si="85"/>
        <v>1.1581719417098953E-2</v>
      </c>
      <c r="AD148" s="25">
        <f t="shared" si="86"/>
        <v>7.4617619268354815E-3</v>
      </c>
      <c r="AE148" s="25">
        <f t="shared" si="87"/>
        <v>-6.4816373426634282E-3</v>
      </c>
      <c r="AF148" s="25">
        <f t="shared" si="73"/>
        <v>5.100082074435487E-3</v>
      </c>
      <c r="AG148" s="25">
        <f t="shared" si="88"/>
        <v>6.5630843143965004E-4</v>
      </c>
      <c r="AH148" s="25">
        <f t="shared" si="74"/>
        <v>5.1277234191311988E-4</v>
      </c>
      <c r="AI148" s="25">
        <f t="shared" si="75"/>
        <v>-6.2459968697361188E-4</v>
      </c>
      <c r="AJ148" s="25">
        <f t="shared" si="76"/>
        <v>-3.0406264203732495E-3</v>
      </c>
      <c r="AK148" s="25">
        <f t="shared" si="77"/>
        <v>-2.1846151249699905E-3</v>
      </c>
      <c r="AL148" s="25">
        <f t="shared" si="78"/>
        <v>8.7409571986326786E-3</v>
      </c>
      <c r="AM148" s="25">
        <f t="shared" si="79"/>
        <v>9.9177938330956145E-3</v>
      </c>
      <c r="AN148" s="25">
        <f t="shared" si="80"/>
        <v>-3.5120375089154455E-5</v>
      </c>
      <c r="AO148" s="40">
        <f t="shared" si="89"/>
        <v>0.74068663257851219</v>
      </c>
      <c r="AP148" s="40">
        <f t="shared" si="90"/>
        <v>1.2512783053323457</v>
      </c>
      <c r="AQ148" s="25">
        <f t="shared" si="81"/>
        <v>1.4047410031873815E-4</v>
      </c>
      <c r="AR148" s="25">
        <f t="shared" si="82"/>
        <v>7.3198175744946603E-3</v>
      </c>
      <c r="AS148" s="25">
        <f>LN(N148/C148)</f>
        <v>5.100082074435487E-3</v>
      </c>
      <c r="AT148" s="28">
        <f>+(G148-I148)/(H148-I148)</f>
        <v>0.49050401753103662</v>
      </c>
      <c r="AU148" s="28">
        <f>+(N148-P148)/(O148-P148)</f>
        <v>0.76097404677987734</v>
      </c>
      <c r="AV148" s="40">
        <f>+(N148-V148)/(U148-V148)</f>
        <v>0.82964147065539984</v>
      </c>
      <c r="AW148" s="25">
        <f>LN(N148/C148)</f>
        <v>5.100082074435487E-3</v>
      </c>
      <c r="AX148" s="28">
        <f>(N148-L148)/(U148-V148)</f>
        <v>0.52546243434573603</v>
      </c>
      <c r="AY148" s="25">
        <f>LN(G148/I148)</f>
        <v>4.2970222176933809E-3</v>
      </c>
      <c r="AZ148" s="25">
        <f>LN(N148/P148)</f>
        <v>7.5561139806956633E-3</v>
      </c>
      <c r="BA148" s="25">
        <f t="shared" si="94"/>
        <v>3.2251286899881368E-2</v>
      </c>
      <c r="BB148" s="25">
        <f>AR147</f>
        <v>-4.0798748755407352E-3</v>
      </c>
      <c r="BC148" s="25">
        <f t="shared" si="95"/>
        <v>-2.5272849362271237E-2</v>
      </c>
      <c r="BD148" s="39">
        <f>IF(AR147&lt;0,1,0)</f>
        <v>1</v>
      </c>
      <c r="BF148">
        <f>IF(B148=2,IF(AV147&lt;0.226,IF(AND(ABS(AA148)&lt;0.03,AO148&lt;0.8),IF(AND(AT148&lt;0.5 &amp; Q147&lt;14),2,1),0),IF(AV147&lt;0.8,IF(AND(AT148&gt;0.2,AK148&gt;-0.03,AA148&gt;-0.01),1,0),0)),"")</f>
        <v>1</v>
      </c>
      <c r="BG148" t="str">
        <f>IF(B148=3,IF(AV147&lt;0.85,IF(AND(K148&gt;942,AT148&gt;0.9),0.25,1)*IF(AR147&lt;-0.004,1,0.5),0),"")</f>
        <v/>
      </c>
      <c r="BH148" t="str">
        <f>IF(B148=4,IF(AV147&lt;0.6,IF(AQ148&gt;=0,IF(K148&lt;1018,2,1),0),IF(AV147&gt;0.85,IF(AQ148&lt;=0,-0.5,0),0)),"")</f>
        <v/>
      </c>
      <c r="BI148" t="str">
        <f>IF(B148=5,IF(AV147&lt;0.4,IF(AQ148&gt; -0.004,1,0),IF(AV147&lt;0.95,IF(AND(AO148&lt;0.85,AT148&lt;0.95,AQ148&gt;0,K148&lt;1115),0.5,0),0)),"")</f>
        <v/>
      </c>
      <c r="BJ148" s="25">
        <f>IF(MAX(BE148:BI148)=0,"",MAX(BE148:BI148)*AR148)</f>
        <v>7.3198175744946603E-3</v>
      </c>
    </row>
    <row r="149" spans="1:62">
      <c r="A149" s="1">
        <v>42718</v>
      </c>
      <c r="B149" s="41">
        <f t="shared" si="93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63"/>
        <v>3226.3815</v>
      </c>
      <c r="T149" t="str">
        <f t="shared" si="68"/>
        <v>熊</v>
      </c>
      <c r="U149">
        <f t="shared" ref="U149:U167" si="97">MAX(H149,O149)</f>
        <v>3170.02</v>
      </c>
      <c r="V149">
        <f t="shared" ref="V149:V167" si="98">MIN(I149,P149)</f>
        <v>3136.35</v>
      </c>
      <c r="W149" s="40">
        <f t="shared" si="96"/>
        <v>1.0678193614146986E-2</v>
      </c>
      <c r="X149">
        <f t="shared" si="70"/>
        <v>1350</v>
      </c>
      <c r="Y149">
        <f t="shared" si="71"/>
        <v>1049</v>
      </c>
      <c r="Z149" s="25">
        <f t="shared" si="72"/>
        <v>1.0690993147857696E-2</v>
      </c>
      <c r="AA149" s="25">
        <f t="shared" si="83"/>
        <v>-1.7955661331828332E-3</v>
      </c>
      <c r="AB149" s="25">
        <f t="shared" si="84"/>
        <v>-9.3463215318693865E-3</v>
      </c>
      <c r="AC149" s="25">
        <f t="shared" si="85"/>
        <v>1.3318720822775773E-3</v>
      </c>
      <c r="AD149" s="25">
        <f t="shared" si="86"/>
        <v>6.5322889494958073E-3</v>
      </c>
      <c r="AE149" s="25">
        <f t="shared" si="87"/>
        <v>-4.1459046646511169E-3</v>
      </c>
      <c r="AF149" s="25">
        <f t="shared" si="73"/>
        <v>-2.8140325823736976E-3</v>
      </c>
      <c r="AG149" s="25">
        <f t="shared" si="88"/>
        <v>-4.6095987155564669E-3</v>
      </c>
      <c r="AH149" s="25">
        <f t="shared" si="74"/>
        <v>-5.1134244382963377E-4</v>
      </c>
      <c r="AI149" s="25">
        <f t="shared" si="75"/>
        <v>9.4577060371564862E-4</v>
      </c>
      <c r="AJ149" s="25">
        <f t="shared" si="76"/>
        <v>1.8272609501320722E-3</v>
      </c>
      <c r="AK149" s="25">
        <f t="shared" si="77"/>
        <v>2.4356067120577681E-3</v>
      </c>
      <c r="AL149" s="25">
        <f t="shared" si="78"/>
        <v>9.1059903435207271E-3</v>
      </c>
      <c r="AM149" s="25">
        <f t="shared" si="79"/>
        <v>9.8941498205165207E-3</v>
      </c>
      <c r="AN149" s="25">
        <f t="shared" si="80"/>
        <v>0</v>
      </c>
      <c r="AO149" s="40">
        <f t="shared" si="89"/>
        <v>0.45416521436041041</v>
      </c>
      <c r="AP149" s="40">
        <f t="shared" si="90"/>
        <v>0.65144649703729585</v>
      </c>
      <c r="AQ149" s="25">
        <f t="shared" si="81"/>
        <v>-8.1755012047878028E-4</v>
      </c>
      <c r="AR149" s="25">
        <f t="shared" si="82"/>
        <v>-5.2496392944313391E-3</v>
      </c>
      <c r="AS149" s="25">
        <f>LN(N149/C149)</f>
        <v>-2.8140325823736976E-3</v>
      </c>
      <c r="AT149" s="28">
        <f>+(G149-I149)/(H149-I149)</f>
        <v>0.7218543046357615</v>
      </c>
      <c r="AU149" s="28">
        <f>+(N149-P149)/(O149-P149)</f>
        <v>5.5110541493119281E-2</v>
      </c>
      <c r="AV149" s="40">
        <f>+(N149-V149)/(U149-V149)</f>
        <v>0.12414612414613252</v>
      </c>
      <c r="AW149" s="25">
        <f>LN(N149/C149)</f>
        <v>-2.8140325823736976E-3</v>
      </c>
      <c r="AX149" s="28">
        <f>(N149-L149)/(U149-V149)</f>
        <v>-0.49094149094148232</v>
      </c>
      <c r="AY149" s="25">
        <f>LN(G149/I149)</f>
        <v>6.5815113767087787E-3</v>
      </c>
      <c r="AZ149" s="25">
        <f>LN(N149/P149)</f>
        <v>5.4782828864725008E-4</v>
      </c>
      <c r="BA149" s="25">
        <f t="shared" si="94"/>
        <v>0.82964147065539984</v>
      </c>
      <c r="BB149" s="25">
        <f>AR148</f>
        <v>7.3198175744946603E-3</v>
      </c>
      <c r="BC149" s="25">
        <f t="shared" si="95"/>
        <v>5.100082074435487E-3</v>
      </c>
      <c r="BD149" s="39">
        <f>IF(AR148&lt;0,1,0)</f>
        <v>0</v>
      </c>
      <c r="BF149" t="str">
        <f>IF(B149=2,IF(AV148&lt;0.226,IF(AND(ABS(AA149)&lt;0.03,AO149&lt;0.8),IF(AND(AT149&lt;0.5 &amp; Q148&lt;14),2,1),0),IF(AV148&lt;0.8,IF(AND(AT149&gt;0.2,AK149&gt;-0.03,AA149&gt;-0.01),1,0),0)),"")</f>
        <v/>
      </c>
      <c r="BG149">
        <f>IF(B149=3,IF(AV148&lt;0.85,IF(AND(K149&gt;942,AT149&gt;0.9),0.25,1)*IF(AR148&lt;-0.004,1,0.5),0),"")</f>
        <v>0.5</v>
      </c>
      <c r="BH149" t="str">
        <f>IF(B149=4,IF(AV148&lt;0.6,IF(AQ149&gt;=0,IF(K149&lt;1018,2,1),0),IF(AV148&gt;0.85,IF(AQ149&lt;=0,-0.5,0),0)),"")</f>
        <v/>
      </c>
      <c r="BI149" t="str">
        <f>IF(B149=5,IF(AV148&lt;0.4,IF(AQ149&gt; -0.004,1,0),IF(AV148&lt;0.95,IF(AND(AO149&lt;0.85,AT149&lt;0.95,AQ149&gt;0,K149&lt;1115),0.5,0),0)),"")</f>
        <v/>
      </c>
      <c r="BJ149" s="25">
        <f>IF(MAX(BE149:BI149)=0,"",MAX(BE149:BI149)*AR149)</f>
        <v>-2.6248196472156695E-3</v>
      </c>
    </row>
    <row r="150" spans="1:62">
      <c r="A150" s="1">
        <v>42719</v>
      </c>
      <c r="B150" s="41">
        <f t="shared" si="93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63"/>
        <v>3223.1549999999997</v>
      </c>
      <c r="T150" t="str">
        <f t="shared" si="68"/>
        <v>熊</v>
      </c>
      <c r="U150">
        <f t="shared" si="97"/>
        <v>3170.02</v>
      </c>
      <c r="V150">
        <f t="shared" si="98"/>
        <v>3111.14</v>
      </c>
      <c r="W150" s="40">
        <f t="shared" si="96"/>
        <v>1.8748678507393448E-2</v>
      </c>
      <c r="X150">
        <f t="shared" si="70"/>
        <v>1350</v>
      </c>
      <c r="Y150">
        <f t="shared" si="71"/>
        <v>1018</v>
      </c>
      <c r="Z150" s="25">
        <f t="shared" si="72"/>
        <v>1.8837018837018871E-2</v>
      </c>
      <c r="AA150" s="25">
        <f t="shared" si="83"/>
        <v>-4.7141218656433694E-3</v>
      </c>
      <c r="AB150" s="25">
        <f t="shared" si="84"/>
        <v>-1.664876153973022E-2</v>
      </c>
      <c r="AC150" s="25">
        <f t="shared" si="85"/>
        <v>2.099916967663088E-3</v>
      </c>
      <c r="AD150" s="25">
        <f t="shared" si="86"/>
        <v>1.4060443397512749E-2</v>
      </c>
      <c r="AE150" s="25">
        <f t="shared" si="87"/>
        <v>-4.6882351098806035E-3</v>
      </c>
      <c r="AF150" s="25">
        <f t="shared" si="73"/>
        <v>-2.5883181422174674E-3</v>
      </c>
      <c r="AG150" s="25">
        <f t="shared" si="88"/>
        <v>-7.3024400078608668E-3</v>
      </c>
      <c r="AH150" s="25">
        <f t="shared" si="74"/>
        <v>-6.5925698367858118E-4</v>
      </c>
      <c r="AI150" s="25">
        <f t="shared" si="75"/>
        <v>3.3376109118292518E-3</v>
      </c>
      <c r="AJ150" s="25">
        <f t="shared" si="76"/>
        <v>2.9134422202808977E-3</v>
      </c>
      <c r="AK150" s="25">
        <f t="shared" si="77"/>
        <v>1.7739937240632071E-3</v>
      </c>
      <c r="AL150" s="25">
        <f t="shared" si="78"/>
        <v>8.8449708788645304E-3</v>
      </c>
      <c r="AM150" s="25">
        <f t="shared" si="79"/>
        <v>9.8941498205165207E-3</v>
      </c>
      <c r="AN150" s="25">
        <f t="shared" si="80"/>
        <v>3.5122898574896258E-4</v>
      </c>
      <c r="AO150" s="40">
        <f t="shared" si="89"/>
        <v>0.52894356005789334</v>
      </c>
      <c r="AP150" s="40">
        <f t="shared" si="90"/>
        <v>1.0633140376266272</v>
      </c>
      <c r="AQ150" s="25">
        <f t="shared" si="81"/>
        <v>-1.0061214550505808E-3</v>
      </c>
      <c r="AR150" s="25">
        <f t="shared" si="82"/>
        <v>-4.7135408520297337E-3</v>
      </c>
      <c r="AS150" s="25">
        <f>LN(N150/C150)</f>
        <v>-2.5883181422174674E-3</v>
      </c>
      <c r="AT150" s="28">
        <f>+(G150-I150)/(H150-I150)</f>
        <v>0.72973950795947296</v>
      </c>
      <c r="AU150" s="28">
        <f>+(N150-P150)/(O150-P150)</f>
        <v>-0.67702659404037435</v>
      </c>
      <c r="AV150" s="40">
        <f>+(N150-V150)/(U150-V150)</f>
        <v>0.11107336956521657</v>
      </c>
      <c r="AW150" s="25">
        <f>LN(N150/C150)</f>
        <v>-2.5883181422174674E-3</v>
      </c>
      <c r="AX150" s="28">
        <f>(N150-L150)/(U150-V150)</f>
        <v>-0.25016983695652156</v>
      </c>
      <c r="AY150" s="25">
        <f>LN(G150/I150)</f>
        <v>6.4622288339438311E-3</v>
      </c>
      <c r="AZ150" s="25">
        <f>LN(N150/P150)</f>
        <v>-6.7546117192136294E-3</v>
      </c>
      <c r="BA150" s="25">
        <f t="shared" si="94"/>
        <v>0.12414612414613252</v>
      </c>
      <c r="BB150" s="25">
        <f>AR149</f>
        <v>-5.2496392944313391E-3</v>
      </c>
      <c r="BC150" s="25">
        <f t="shared" si="95"/>
        <v>-2.8140325823736976E-3</v>
      </c>
      <c r="BD150" s="39">
        <f>IF(AR149&lt;0,1,0)</f>
        <v>1</v>
      </c>
      <c r="BF150" t="str">
        <f>IF(B150=2,IF(AV149&lt;0.226,IF(AND(ABS(AA150)&lt;0.03,AO150&lt;0.8),IF(AND(AT150&lt;0.5 &amp; Q149&lt;14),2,1),0),IF(AV149&lt;0.8,IF(AND(AT150&gt;0.2,AK150&gt;-0.03,AA150&gt;-0.01),1,0),0)),"")</f>
        <v/>
      </c>
      <c r="BG150" t="str">
        <f>IF(B150=3,IF(AV149&lt;0.85,IF(AND(K150&gt;942,AT150&gt;0.9),0.25,1)*IF(AR149&lt;-0.004,1,0.5),0),"")</f>
        <v/>
      </c>
      <c r="BH150">
        <f>IF(B150=4,IF(AV149&lt;0.6,IF(AQ150&gt;=0,IF(K150&lt;1018,2,1),0),IF(AV149&gt;0.85,IF(AQ150&lt;=0,-0.5,0),0)),"")</f>
        <v>0</v>
      </c>
      <c r="BI150" t="str">
        <f>IF(B150=5,IF(AV149&lt;0.4,IF(AQ150&gt; -0.004,1,0),IF(AV149&lt;0.95,IF(AND(AO150&lt;0.85,AT150&lt;0.95,AQ150&gt;0,K150&lt;1115),0.5,0),0)),"")</f>
        <v/>
      </c>
      <c r="BJ150" s="25" t="str">
        <f>IF(MAX(BE150:BI150)=0,"",MAX(BE150:BI150)*AR150)</f>
        <v/>
      </c>
    </row>
    <row r="151" spans="1:62">
      <c r="A151" s="1">
        <v>42720</v>
      </c>
      <c r="B151" s="41">
        <f t="shared" si="93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63"/>
        <v>3218.6164999999996</v>
      </c>
      <c r="T151" t="str">
        <f t="shared" si="68"/>
        <v>熊</v>
      </c>
      <c r="U151">
        <f t="shared" si="97"/>
        <v>3128.87</v>
      </c>
      <c r="V151">
        <f t="shared" si="98"/>
        <v>3106.35</v>
      </c>
      <c r="W151" s="40">
        <f t="shared" si="96"/>
        <v>7.223513500014731E-3</v>
      </c>
      <c r="X151">
        <f t="shared" si="70"/>
        <v>1039</v>
      </c>
      <c r="Y151">
        <f t="shared" si="71"/>
        <v>944</v>
      </c>
      <c r="Z151" s="25">
        <f t="shared" si="72"/>
        <v>7.2376434592850356E-3</v>
      </c>
      <c r="AA151" s="25">
        <f t="shared" si="83"/>
        <v>-1.9809965718715289E-3</v>
      </c>
      <c r="AB151" s="25">
        <f t="shared" si="84"/>
        <v>-1.8842428217696135E-3</v>
      </c>
      <c r="AC151" s="25">
        <f t="shared" si="85"/>
        <v>5.3392706782452509E-3</v>
      </c>
      <c r="AD151" s="25">
        <f t="shared" si="86"/>
        <v>5.5637780976319027E-3</v>
      </c>
      <c r="AE151" s="25">
        <f t="shared" si="87"/>
        <v>-1.6597354023830157E-3</v>
      </c>
      <c r="AF151" s="25">
        <f t="shared" si="73"/>
        <v>3.6795352758622018E-3</v>
      </c>
      <c r="AG151" s="25">
        <f t="shared" si="88"/>
        <v>1.6985387039907829E-3</v>
      </c>
      <c r="AH151" s="25">
        <f t="shared" si="74"/>
        <v>-2.9572009665694907E-4</v>
      </c>
      <c r="AI151" s="25">
        <f t="shared" si="75"/>
        <v>9.2516751166065499E-4</v>
      </c>
      <c r="AJ151" s="25">
        <f t="shared" si="76"/>
        <v>5.2051204136328399E-4</v>
      </c>
      <c r="AK151" s="25">
        <f t="shared" si="77"/>
        <v>1.5960208847474783E-3</v>
      </c>
      <c r="AL151" s="25">
        <f t="shared" si="78"/>
        <v>7.223513500014731E-3</v>
      </c>
      <c r="AM151" s="25">
        <f t="shared" si="79"/>
        <v>5.2300988709421256E-3</v>
      </c>
      <c r="AN151" s="25">
        <f t="shared" si="80"/>
        <v>2.5666692474268527E-4</v>
      </c>
      <c r="AO151" s="40">
        <f t="shared" si="89"/>
        <v>0.22912966252221639</v>
      </c>
      <c r="AP151" s="40">
        <f t="shared" si="90"/>
        <v>0.50310834813498828</v>
      </c>
      <c r="AQ151" s="25">
        <f t="shared" si="81"/>
        <v>-1.7324294800174475E-4</v>
      </c>
      <c r="AR151" s="25">
        <f t="shared" si="82"/>
        <v>1.8268474663719364E-3</v>
      </c>
      <c r="AS151" s="25">
        <f>LN(N151/C151)</f>
        <v>3.6795352758622018E-3</v>
      </c>
      <c r="AT151" s="28">
        <f>+(G151-I151)/(H151-I151)</f>
        <v>0.44982238010657716</v>
      </c>
      <c r="AU151" s="28">
        <f>+(N151-P151)/(O151-P151)</f>
        <v>0.77498467198037491</v>
      </c>
      <c r="AV151" s="40">
        <f>+(N151-V151)/(U151-V151)</f>
        <v>0.73845470692718129</v>
      </c>
      <c r="AW151" s="25">
        <f>LN(N151/C151)</f>
        <v>3.6795352758622018E-3</v>
      </c>
      <c r="AX151" s="28">
        <f>(N151-L151)/(U151-V151)</f>
        <v>0.25310834813498323</v>
      </c>
      <c r="AY151" s="25">
        <f>LN(G151/I151)</f>
        <v>3.2557562871304495E-3</v>
      </c>
      <c r="AZ151" s="25">
        <f>LN(N151/P151)</f>
        <v>4.055629207342871E-3</v>
      </c>
      <c r="BA151" s="25">
        <f t="shared" si="94"/>
        <v>0.11107336956521657</v>
      </c>
      <c r="BB151" s="25">
        <f>AR150</f>
        <v>-4.7135408520297337E-3</v>
      </c>
      <c r="BC151" s="25">
        <f t="shared" si="95"/>
        <v>-2.5883181422174674E-3</v>
      </c>
      <c r="BD151" s="39">
        <f>IF(AR150&lt;0,1,0)</f>
        <v>1</v>
      </c>
      <c r="BF151" t="str">
        <f>IF(B151=2,IF(AV150&lt;0.226,IF(AND(ABS(AA151)&lt;0.03,AO151&lt;0.8),IF(AND(AT151&lt;0.5 &amp; Q150&lt;14),2,1),0),IF(AV150&lt;0.8,IF(AND(AT151&gt;0.2,AK151&gt;-0.03,AA151&gt;-0.01),1,0),0)),"")</f>
        <v/>
      </c>
      <c r="BG151" t="str">
        <f>IF(B151=3,IF(AV150&lt;0.85,IF(AND(K151&gt;942,AT151&gt;0.9),0.25,1)*IF(AR150&lt;-0.004,1,0.5),0),"")</f>
        <v/>
      </c>
      <c r="BH151" t="str">
        <f>IF(B151=4,IF(AV150&lt;0.6,IF(AQ151&gt;=0,IF(K151&lt;1018,2,1),0),IF(AV150&gt;0.85,IF(AQ151&lt;=0,-0.5,0),0)),"")</f>
        <v/>
      </c>
      <c r="BI151">
        <f>IF(B151=5,IF(AV150&lt;0.4,IF(AQ151&gt; -0.004,1,0),IF(AV150&lt;0.95,IF(AND(AO151&lt;0.85,AT151&lt;0.95,AQ151&gt;0,K151&lt;1115),0.5,0),0)),"")</f>
        <v>1</v>
      </c>
      <c r="BJ151" s="25">
        <f>IF(MAX(BE151:BI151)=0,"",MAX(BE151:BI151)*AR151)</f>
        <v>1.8268474663719364E-3</v>
      </c>
    </row>
    <row r="152" spans="1:62">
      <c r="A152" s="1">
        <v>42723</v>
      </c>
      <c r="B152" s="41">
        <f t="shared" si="93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63"/>
        <v>3215.123</v>
      </c>
      <c r="T152" t="str">
        <f t="shared" si="68"/>
        <v>熊</v>
      </c>
      <c r="U152">
        <f t="shared" si="97"/>
        <v>3126.65</v>
      </c>
      <c r="V152">
        <f t="shared" si="98"/>
        <v>3110.08</v>
      </c>
      <c r="W152" s="40">
        <f t="shared" ref="W152:W160" si="99">LN(U152/V152)</f>
        <v>5.3136945124427157E-3</v>
      </c>
      <c r="X152">
        <f t="shared" si="70"/>
        <v>1430</v>
      </c>
      <c r="Y152">
        <f t="shared" si="71"/>
        <v>942</v>
      </c>
      <c r="Z152" s="25">
        <f t="shared" si="72"/>
        <v>5.3097061556702553E-3</v>
      </c>
      <c r="AA152" s="25">
        <f t="shared" si="83"/>
        <v>-7.3033855077298329E-4</v>
      </c>
      <c r="AB152" s="25">
        <f t="shared" si="84"/>
        <v>-2.7447160662350855E-3</v>
      </c>
      <c r="AC152" s="25">
        <f t="shared" si="85"/>
        <v>2.5689784462075912E-3</v>
      </c>
      <c r="AD152" s="25">
        <f t="shared" si="86"/>
        <v>1.904808214372343E-3</v>
      </c>
      <c r="AE152" s="25">
        <f t="shared" si="87"/>
        <v>-3.4088862980703903E-3</v>
      </c>
      <c r="AF152" s="25">
        <f t="shared" si="73"/>
        <v>-8.3990785186277561E-4</v>
      </c>
      <c r="AG152" s="25">
        <f t="shared" si="88"/>
        <v>-1.5702464026357609E-3</v>
      </c>
      <c r="AH152" s="25">
        <f t="shared" si="74"/>
        <v>-4.5192380885147556E-4</v>
      </c>
      <c r="AI152" s="25">
        <f t="shared" si="75"/>
        <v>-1.4430248299220024E-3</v>
      </c>
      <c r="AJ152" s="25">
        <f t="shared" si="76"/>
        <v>-2.8302904696766796E-3</v>
      </c>
      <c r="AK152" s="25">
        <f t="shared" si="77"/>
        <v>5.9904506962588035E-4</v>
      </c>
      <c r="AL152" s="25">
        <f t="shared" si="78"/>
        <v>4.8754298415559626E-3</v>
      </c>
      <c r="AM152" s="25">
        <f t="shared" si="79"/>
        <v>5.2300988709421256E-3</v>
      </c>
      <c r="AN152" s="25">
        <f t="shared" si="80"/>
        <v>2.0814020399219824E-4</v>
      </c>
      <c r="AO152" s="40">
        <f t="shared" si="89"/>
        <v>0.69868421052629603</v>
      </c>
      <c r="AP152" s="40">
        <f t="shared" si="90"/>
        <v>0.84868421052630649</v>
      </c>
      <c r="AQ152" s="25">
        <f t="shared" si="81"/>
        <v>-4.2273007393194375E-4</v>
      </c>
      <c r="AR152" s="25">
        <f t="shared" si="82"/>
        <v>-1.6470931254809718E-3</v>
      </c>
      <c r="AS152" s="25">
        <f>LN(N152/C152)</f>
        <v>-8.3990785186277561E-4</v>
      </c>
      <c r="AT152" s="28">
        <f>+(G152-I152)/(H152-I152)</f>
        <v>0.82171052631579033</v>
      </c>
      <c r="AU152" s="28">
        <f>+(N152-P152)/(O152-P152)</f>
        <v>0.47455548743101211</v>
      </c>
      <c r="AV152" s="40">
        <f>+(N152-V152)/(U152-V152)</f>
        <v>0.4828002414001159</v>
      </c>
      <c r="AW152" s="25">
        <f>LN(N152/C152)</f>
        <v>-8.3990785186277561E-4</v>
      </c>
      <c r="AX152" s="28">
        <f>(N152-L152)/(U152-V152)</f>
        <v>-0.3101991550995668</v>
      </c>
      <c r="AY152" s="25">
        <f>LN(G152/I152)</f>
        <v>4.0079313676962929E-3</v>
      </c>
      <c r="AZ152" s="25">
        <f>LN(N152/P152)</f>
        <v>2.485382804706946E-3</v>
      </c>
      <c r="BA152" s="25">
        <f t="shared" si="94"/>
        <v>0.73845470692718129</v>
      </c>
      <c r="BB152" s="25">
        <f>AR151</f>
        <v>1.8268474663719364E-3</v>
      </c>
      <c r="BC152" s="25">
        <f t="shared" si="95"/>
        <v>3.6795352758622018E-3</v>
      </c>
      <c r="BD152" s="39">
        <f>IF(AR151&lt;0,1,0)</f>
        <v>0</v>
      </c>
      <c r="BF152" t="str">
        <f>IF(B152=2,IF(AV151&lt;0.226,IF(AND(ABS(AA152)&lt;0.03,AO152&lt;0.8),IF(AND(AT152&lt;0.5 &amp; Q151&lt;14),2,1),0),IF(AV151&lt;0.8,IF(AND(AT152&gt;0.2,AK152&gt;-0.03,AA152&gt;-0.01),1,0),0)),"")</f>
        <v/>
      </c>
      <c r="BG152" t="str">
        <f>IF(B152=3,IF(AV151&lt;0.85,IF(AND(K152&gt;942,AT152&gt;0.9),0.25,1)*IF(AR151&lt;-0.004,1,0.5),0),"")</f>
        <v/>
      </c>
      <c r="BH152" t="str">
        <f>IF(B152=4,IF(AV151&lt;0.6,IF(AQ152&gt;=0,IF(K152&lt;1018,2,1),0),IF(AV151&gt;0.85,IF(AQ152&lt;=0,-0.5,0),0)),"")</f>
        <v/>
      </c>
      <c r="BI152" t="str">
        <f>IF(B152=5,IF(AV151&lt;0.4,IF(AQ152&gt; -0.004,1,0),IF(AV151&lt;0.95,IF(AND(AO152&lt;0.85,AT152&lt;0.95,AQ152&gt;0,K152&lt;1115),0.5,0),0)),"")</f>
        <v/>
      </c>
      <c r="BJ152" s="25" t="str">
        <f>IF(MAX(BE152:BI152)=0,"",MAX(BE152:BI152)*AR152)</f>
        <v/>
      </c>
    </row>
    <row r="153" spans="1:62">
      <c r="A153" s="1">
        <v>42724</v>
      </c>
      <c r="B153" s="41">
        <f t="shared" si="93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63"/>
        <v>3210.1194999999998</v>
      </c>
      <c r="T153" t="str">
        <f t="shared" ref="T153:T167" si="100">IF(AVERAGE(N152)&lt;S152,"熊",IF(AVERAGE(N152)&gt;S152,"牛",""))</f>
        <v>熊</v>
      </c>
      <c r="U153">
        <f t="shared" si="97"/>
        <v>3117.01</v>
      </c>
      <c r="V153">
        <f t="shared" si="98"/>
        <v>3084.8</v>
      </c>
      <c r="W153" s="40">
        <f t="shared" si="99"/>
        <v>1.0387383558989624E-2</v>
      </c>
      <c r="X153">
        <f t="shared" si="70"/>
        <v>931</v>
      </c>
      <c r="Y153">
        <f t="shared" si="71"/>
        <v>1332</v>
      </c>
      <c r="Z153" s="25">
        <f t="shared" si="72"/>
        <v>1.0337302224076523E-2</v>
      </c>
      <c r="AA153" s="25">
        <f t="shared" si="83"/>
        <v>-6.9939271183479918E-4</v>
      </c>
      <c r="AB153" s="25">
        <f t="shared" si="84"/>
        <v>-4.5434965272855322E-3</v>
      </c>
      <c r="AC153" s="25">
        <f t="shared" si="85"/>
        <v>5.8438870317041426E-3</v>
      </c>
      <c r="AD153" s="25">
        <f t="shared" si="86"/>
        <v>3.5617392573772909E-4</v>
      </c>
      <c r="AE153" s="25">
        <f t="shared" si="87"/>
        <v>-1.003120963325199E-2</v>
      </c>
      <c r="AF153" s="25">
        <f t="shared" si="73"/>
        <v>-4.1873226015478899E-3</v>
      </c>
      <c r="AG153" s="25">
        <f t="shared" si="88"/>
        <v>-4.8867153133827553E-3</v>
      </c>
      <c r="AH153" s="25">
        <f t="shared" si="74"/>
        <v>1.4120123767093597E-4</v>
      </c>
      <c r="AI153" s="25">
        <f t="shared" si="75"/>
        <v>-6.5492091923811913E-4</v>
      </c>
      <c r="AJ153" s="25">
        <f t="shared" si="76"/>
        <v>-1.5673883714775996E-3</v>
      </c>
      <c r="AK153" s="25">
        <f t="shared" si="77"/>
        <v>-4.4645228805232388E-3</v>
      </c>
      <c r="AL153" s="25">
        <f t="shared" si="78"/>
        <v>9.350576830549481E-3</v>
      </c>
      <c r="AM153" s="25">
        <f t="shared" si="79"/>
        <v>6.2015552322086309E-3</v>
      </c>
      <c r="AN153" s="25">
        <f t="shared" si="80"/>
        <v>0</v>
      </c>
      <c r="AO153" s="40">
        <f t="shared" si="89"/>
        <v>0.9617373319544944</v>
      </c>
      <c r="AP153" s="40">
        <f t="shared" si="90"/>
        <v>1.0368838331609687</v>
      </c>
      <c r="AQ153" s="25">
        <f t="shared" si="81"/>
        <v>-5.1915137652836939E-4</v>
      </c>
      <c r="AR153" s="25">
        <f t="shared" si="82"/>
        <v>2.7720027897535233E-4</v>
      </c>
      <c r="AS153" s="25">
        <f>LN(N153/C153)</f>
        <v>-4.1873226015478899E-3</v>
      </c>
      <c r="AT153" s="28">
        <f>+(G153-I153)/(H153-I153)</f>
        <v>0.48328162702515948</v>
      </c>
      <c r="AU153" s="28">
        <f>+(N153-P153)/(O153-P153)</f>
        <v>0.94215737363211594</v>
      </c>
      <c r="AV153" s="40">
        <f>+(N153-V153)/(U153-V153)</f>
        <v>0.56131636137845098</v>
      </c>
      <c r="AW153" s="25">
        <f>LN(N153/C153)</f>
        <v>-4.1873226015478899E-3</v>
      </c>
      <c r="AX153" s="28">
        <f>(N153-L153)/(U153-V153)</f>
        <v>2.6699782676191441E-2</v>
      </c>
      <c r="AY153" s="25">
        <f>LN(G153/I153)</f>
        <v>4.5298800242885894E-3</v>
      </c>
      <c r="AZ153" s="25">
        <f>LN(N153/P153)</f>
        <v>5.8438870317041426E-3</v>
      </c>
      <c r="BA153" s="25">
        <f t="shared" si="94"/>
        <v>0.4828002414001159</v>
      </c>
      <c r="BB153" s="25">
        <f>AR152</f>
        <v>-1.6470931254809718E-3</v>
      </c>
      <c r="BC153" s="25">
        <f t="shared" si="95"/>
        <v>-8.3990785186277561E-4</v>
      </c>
      <c r="BD153" s="39">
        <f>IF(AR152&lt;0,1,0)</f>
        <v>1</v>
      </c>
      <c r="BF153">
        <f>IF(B153=2,IF(AV152&lt;0.226,IF(AND(ABS(AA153)&lt;0.03,AO153&lt;0.8),IF(AND(AT153&lt;0.5 &amp; Q152&lt;14),2,1),0),IF(AV152&lt;0.8,IF(AND(AT153&gt;0.2,AK153&gt;-0.03,AA153&gt;-0.01),1,0),0)),"")</f>
        <v>1</v>
      </c>
      <c r="BG153" t="str">
        <f>IF(B153=3,IF(AV152&lt;0.85,IF(AND(K153&gt;942,AT153&gt;0.9),0.25,1)*IF(AR152&lt;-0.004,1,0.5),0),"")</f>
        <v/>
      </c>
      <c r="BH153" t="str">
        <f>IF(B153=4,IF(AV152&lt;0.6,IF(AQ153&gt;=0,IF(K153&lt;1018,2,1),0),IF(AV152&gt;0.85,IF(AQ153&lt;=0,-0.5,0),0)),"")</f>
        <v/>
      </c>
      <c r="BI153" t="str">
        <f>IF(B153=5,IF(AV152&lt;0.4,IF(AQ153&gt; -0.004,1,0),IF(AV152&lt;0.95,IF(AND(AO153&lt;0.85,AT153&lt;0.95,AQ153&gt;0,K153&lt;1115),0.5,0),0)),"")</f>
        <v/>
      </c>
      <c r="BJ153" s="25">
        <f>IF(MAX(BE153:BI153)=0,"",MAX(BE153:BI153)*AR153)</f>
        <v>2.7720027897535233E-4</v>
      </c>
    </row>
    <row r="154" spans="1:62">
      <c r="A154" s="1">
        <v>42725</v>
      </c>
      <c r="B154" s="41">
        <f t="shared" si="93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01">AVERAGE($N134:$N153)</f>
        <v>3202.8460000000005</v>
      </c>
      <c r="T154" t="str">
        <f t="shared" si="100"/>
        <v>熊</v>
      </c>
      <c r="U154">
        <f t="shared" si="97"/>
        <v>3140.25</v>
      </c>
      <c r="V154">
        <f t="shared" si="98"/>
        <v>3104.24</v>
      </c>
      <c r="W154" s="40">
        <f t="shared" si="99"/>
        <v>1.1533495665629431E-2</v>
      </c>
      <c r="X154">
        <f t="shared" si="70"/>
        <v>1355</v>
      </c>
      <c r="Y154">
        <f t="shared" si="71"/>
        <v>930</v>
      </c>
      <c r="Z154" s="25">
        <f t="shared" si="72"/>
        <v>1.1589062962629286E-2</v>
      </c>
      <c r="AA154" s="25">
        <f t="shared" si="83"/>
        <v>1.4041598926820618E-3</v>
      </c>
      <c r="AB154" s="25">
        <f t="shared" si="84"/>
        <v>-8.9842113318393084E-4</v>
      </c>
      <c r="AC154" s="25">
        <f t="shared" si="85"/>
        <v>1.0635074532445495E-2</v>
      </c>
      <c r="AD154" s="25">
        <f t="shared" si="86"/>
        <v>1.056754222674974E-2</v>
      </c>
      <c r="AE154" s="25">
        <f t="shared" si="87"/>
        <v>-9.6595343887974664E-4</v>
      </c>
      <c r="AF154" s="25">
        <f t="shared" si="73"/>
        <v>9.6691210935658609E-3</v>
      </c>
      <c r="AG154" s="25">
        <f t="shared" si="88"/>
        <v>1.107328098624781E-2</v>
      </c>
      <c r="AH154" s="25">
        <f t="shared" si="74"/>
        <v>2.1218188726600104E-3</v>
      </c>
      <c r="AI154" s="25">
        <f t="shared" si="75"/>
        <v>1.958020549781263E-3</v>
      </c>
      <c r="AJ154" s="25">
        <f t="shared" si="76"/>
        <v>9.0714625106880133E-4</v>
      </c>
      <c r="AK154" s="25">
        <f t="shared" si="77"/>
        <v>8.0486492072657199E-3</v>
      </c>
      <c r="AL154" s="25">
        <f t="shared" si="78"/>
        <v>9.0976039742143976E-3</v>
      </c>
      <c r="AM154" s="25">
        <f t="shared" si="79"/>
        <v>4.9929391850285351E-3</v>
      </c>
      <c r="AN154" s="25">
        <f t="shared" si="80"/>
        <v>0</v>
      </c>
      <c r="AO154" s="40">
        <f t="shared" si="89"/>
        <v>0.10574550581600153</v>
      </c>
      <c r="AP154" s="40">
        <f t="shared" si="90"/>
        <v>-4.793796263657582E-2</v>
      </c>
      <c r="AQ154" s="25">
        <f t="shared" si="81"/>
        <v>2.1387404177370019E-4</v>
      </c>
      <c r="AR154" s="25">
        <f t="shared" si="82"/>
        <v>1.6204718863000261E-3</v>
      </c>
      <c r="AS154" s="25">
        <f>LN(N154/C154)</f>
        <v>9.6691210935658609E-3</v>
      </c>
      <c r="AT154" s="28">
        <f>+(G154-I154)/(H154-I154)</f>
        <v>0.99083538949593886</v>
      </c>
      <c r="AU154" s="28">
        <f>+(N154-P154)/(O154-P154)</f>
        <v>0.81969309462914408</v>
      </c>
      <c r="AV154" s="40">
        <f>+(N154-V154)/(U154-V154)</f>
        <v>0.9216884198833617</v>
      </c>
      <c r="AW154" s="25">
        <f>LN(N154/C154)</f>
        <v>9.6691210935658609E-3</v>
      </c>
      <c r="AX154" s="28">
        <f>(N154-L154)/(U154-V154)</f>
        <v>0.14107192446542338</v>
      </c>
      <c r="AY154" s="25">
        <f>LN(G154/I154)</f>
        <v>9.0146026461456405E-3</v>
      </c>
      <c r="AZ154" s="25">
        <f>LN(N154/P154)</f>
        <v>4.0945180518445002E-3</v>
      </c>
      <c r="BA154" s="25">
        <f t="shared" si="94"/>
        <v>0.56131636137845098</v>
      </c>
      <c r="BB154" s="25">
        <f>AR153</f>
        <v>2.7720027897535233E-4</v>
      </c>
      <c r="BC154" s="25">
        <f t="shared" si="95"/>
        <v>-4.1873226015478899E-3</v>
      </c>
      <c r="BD154" s="39">
        <f>IF(AR153&lt;0,1,0)</f>
        <v>0</v>
      </c>
      <c r="BF154" t="str">
        <f>IF(B154=2,IF(AV153&lt;0.226,IF(AND(ABS(AA154)&lt;0.03,AO154&lt;0.8),IF(AND(AT154&lt;0.5 &amp; Q153&lt;14),2,1),0),IF(AV153&lt;0.8,IF(AND(AT154&gt;0.2,AK154&gt;-0.03,AA154&gt;-0.01),1,0),0)),"")</f>
        <v/>
      </c>
      <c r="BG154">
        <f>IF(B154=3,IF(AV153&lt;0.85,IF(AND(K154&gt;942,AT154&gt;0.9),0.25,1)*IF(AR153&lt;-0.004,1,0.5),0),"")</f>
        <v>0.5</v>
      </c>
      <c r="BH154" t="str">
        <f>IF(B154=4,IF(AV153&lt;0.6,IF(AQ154&gt;=0,IF(K154&lt;1018,2,1),0),IF(AV153&gt;0.85,IF(AQ154&lt;=0,-0.5,0),0)),"")</f>
        <v/>
      </c>
      <c r="BI154" t="str">
        <f>IF(B154=5,IF(AV153&lt;0.4,IF(AQ154&gt; -0.004,1,0),IF(AV153&lt;0.95,IF(AND(AO154&lt;0.85,AT154&lt;0.95,AQ154&gt;0,K154&lt;1115),0.5,0),0)),"")</f>
        <v/>
      </c>
      <c r="BJ154" s="25">
        <f>IF(MAX(BE154:BI154)=0,"",MAX(BE154:BI154)*AR154)</f>
        <v>8.1023594315001303E-4</v>
      </c>
    </row>
    <row r="155" spans="1:62">
      <c r="A155" s="1">
        <v>42726</v>
      </c>
      <c r="B155" s="41">
        <f t="shared" si="93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01"/>
        <v>3197.6605000000004</v>
      </c>
      <c r="T155" t="str">
        <f t="shared" si="100"/>
        <v>熊</v>
      </c>
      <c r="U155">
        <f t="shared" si="97"/>
        <v>3143.17</v>
      </c>
      <c r="V155">
        <f t="shared" si="98"/>
        <v>3126.89</v>
      </c>
      <c r="W155" s="40">
        <f t="shared" si="99"/>
        <v>5.1929444326748609E-3</v>
      </c>
      <c r="X155">
        <f t="shared" si="70"/>
        <v>1431</v>
      </c>
      <c r="Y155">
        <f t="shared" si="71"/>
        <v>1316</v>
      </c>
      <c r="Z155" s="25">
        <f t="shared" si="72"/>
        <v>5.1976910502656952E-3</v>
      </c>
      <c r="AA155" s="25">
        <f t="shared" si="83"/>
        <v>-1.6811310599810548E-3</v>
      </c>
      <c r="AB155" s="25">
        <f t="shared" si="84"/>
        <v>-1.1491820903608209E-3</v>
      </c>
      <c r="AC155" s="25">
        <f t="shared" si="85"/>
        <v>4.043762342314081E-3</v>
      </c>
      <c r="AD155" s="25">
        <f t="shared" si="86"/>
        <v>3.5089824111676654E-3</v>
      </c>
      <c r="AE155" s="25">
        <f t="shared" si="87"/>
        <v>-1.6839620215071658E-3</v>
      </c>
      <c r="AF155" s="25">
        <f t="shared" si="73"/>
        <v>2.3598003208069227E-3</v>
      </c>
      <c r="AG155" s="25">
        <f t="shared" si="88"/>
        <v>6.7866926082563617E-4</v>
      </c>
      <c r="AH155" s="25">
        <f t="shared" si="74"/>
        <v>-7.7931871051249301E-4</v>
      </c>
      <c r="AI155" s="25">
        <f t="shared" si="75"/>
        <v>5.4274170775787902E-5</v>
      </c>
      <c r="AJ155" s="25">
        <f t="shared" si="76"/>
        <v>3.3198411888603362E-4</v>
      </c>
      <c r="AK155" s="25">
        <f t="shared" si="77"/>
        <v>-1.2771555209627208E-4</v>
      </c>
      <c r="AL155" s="25">
        <f t="shared" si="78"/>
        <v>4.082979352943366E-3</v>
      </c>
      <c r="AM155" s="25">
        <f t="shared" si="79"/>
        <v>5.1929444326748609E-3</v>
      </c>
      <c r="AN155" s="25">
        <f t="shared" si="80"/>
        <v>0</v>
      </c>
      <c r="AO155" s="40">
        <f t="shared" si="89"/>
        <v>0.28046874999998184</v>
      </c>
      <c r="AP155" s="40">
        <f t="shared" si="90"/>
        <v>0.69218749999998919</v>
      </c>
      <c r="AQ155" s="25">
        <f t="shared" si="81"/>
        <v>-6.2284700579580562E-4</v>
      </c>
      <c r="AR155" s="25">
        <f t="shared" si="82"/>
        <v>2.4875158729030324E-3</v>
      </c>
      <c r="AS155" s="25">
        <f>LN(N155/C155)</f>
        <v>2.3598003208069227E-3</v>
      </c>
      <c r="AT155" s="28">
        <f>+(G155-I155)/(H155-I155)</f>
        <v>0.24921875000000956</v>
      </c>
      <c r="AU155" s="28">
        <f>+(N155-P155)/(O155-P155)</f>
        <v>0.77825552825552313</v>
      </c>
      <c r="AV155" s="40">
        <f>+(N155-V155)/(U155-V155)</f>
        <v>0.77825552825552313</v>
      </c>
      <c r="AW155" s="25">
        <f>LN(N155/C155)</f>
        <v>2.3598003208069227E-3</v>
      </c>
      <c r="AX155" s="28">
        <f>(N155-L155)/(U155-V155)</f>
        <v>0.47911547911545649</v>
      </c>
      <c r="AY155" s="25">
        <f>LN(G155/I155)</f>
        <v>1.0191156939310831E-3</v>
      </c>
      <c r="AZ155" s="25">
        <f>LN(N155/P155)</f>
        <v>4.043762342314081E-3</v>
      </c>
      <c r="BA155" s="25">
        <f t="shared" si="94"/>
        <v>0.9216884198833617</v>
      </c>
      <c r="BB155" s="25">
        <f>AR154</f>
        <v>1.6204718863000261E-3</v>
      </c>
      <c r="BC155" s="25">
        <f t="shared" si="95"/>
        <v>9.6691210935658609E-3</v>
      </c>
      <c r="BD155" s="39">
        <f>IF(AR154&lt;0,1,0)</f>
        <v>0</v>
      </c>
      <c r="BF155" t="str">
        <f>IF(B155=2,IF(AV154&lt;0.226,IF(AND(ABS(AA155)&lt;0.03,AO155&lt;0.8),IF(AND(AT155&lt;0.5 &amp; Q154&lt;14),2,1),0),IF(AV154&lt;0.8,IF(AND(AT155&gt;0.2,AK155&gt;-0.03,AA155&gt;-0.01),1,0),0)),"")</f>
        <v/>
      </c>
      <c r="BG155" t="str">
        <f>IF(B155=3,IF(AV154&lt;0.85,IF(AND(K155&gt;942,AT155&gt;0.9),0.25,1)*IF(AR154&lt;-0.004,1,0.5),0),"")</f>
        <v/>
      </c>
      <c r="BH155">
        <f>IF(B155=4,IF(AV154&lt;0.6,IF(AQ155&gt;=0,IF(K155&lt;1018,2,1),0),IF(AV154&gt;0.85,IF(AQ155&lt;=0,-0.5,0),0)),"")</f>
        <v>-0.5</v>
      </c>
      <c r="BI155" t="str">
        <f>IF(B155=5,IF(AV154&lt;0.4,IF(AQ155&gt; -0.004,1,0),IF(AV154&lt;0.95,IF(AND(AO155&lt;0.85,AT155&lt;0.95,AQ155&gt;0,K155&lt;1115),0.5,0),0)),"")</f>
        <v/>
      </c>
      <c r="BJ155" s="25">
        <f>IF(MAX(BE155:BI155)=0,"",MAX(BE155:BI155)*AR155)</f>
        <v>-1.2437579364515162E-3</v>
      </c>
    </row>
    <row r="156" spans="1:62">
      <c r="A156" s="1">
        <v>42727</v>
      </c>
      <c r="B156" s="41">
        <f t="shared" si="93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01"/>
        <v>3192.5515</v>
      </c>
      <c r="T156" t="str">
        <f t="shared" si="100"/>
        <v>熊</v>
      </c>
      <c r="U156">
        <f t="shared" si="97"/>
        <v>3138.4</v>
      </c>
      <c r="V156">
        <f t="shared" si="98"/>
        <v>3103.75</v>
      </c>
      <c r="W156" s="40">
        <f t="shared" si="99"/>
        <v>1.1102058072966461E-2</v>
      </c>
      <c r="X156">
        <f t="shared" si="70"/>
        <v>935</v>
      </c>
      <c r="Y156">
        <f t="shared" si="71"/>
        <v>1422</v>
      </c>
      <c r="Z156" s="25">
        <f t="shared" si="72"/>
        <v>1.1052878373679825E-2</v>
      </c>
      <c r="AA156" s="25">
        <f t="shared" si="83"/>
        <v>-1.4758174259133033E-3</v>
      </c>
      <c r="AB156" s="25">
        <f t="shared" si="84"/>
        <v>-9.0421593739108911E-3</v>
      </c>
      <c r="AC156" s="25">
        <f t="shared" si="85"/>
        <v>2.0598986990556329E-3</v>
      </c>
      <c r="AD156" s="25">
        <f t="shared" si="86"/>
        <v>1.1062706262519627E-3</v>
      </c>
      <c r="AE156" s="25">
        <f t="shared" si="87"/>
        <v>-9.9957874467145377E-3</v>
      </c>
      <c r="AF156" s="25">
        <f t="shared" si="73"/>
        <v>-7.9358887476589767E-3</v>
      </c>
      <c r="AG156" s="25">
        <f t="shared" si="88"/>
        <v>-9.4117061735722717E-3</v>
      </c>
      <c r="AH156" s="25">
        <f t="shared" si="74"/>
        <v>-2.0098162042871262E-4</v>
      </c>
      <c r="AI156" s="25">
        <f t="shared" si="75"/>
        <v>9.2144600198722487E-4</v>
      </c>
      <c r="AJ156" s="25">
        <f t="shared" si="76"/>
        <v>-6.1583331689917876E-4</v>
      </c>
      <c r="AK156" s="25">
        <f t="shared" si="77"/>
        <v>-4.6296230965895786E-3</v>
      </c>
      <c r="AL156" s="25">
        <f t="shared" si="78"/>
        <v>6.6239804353843993E-3</v>
      </c>
      <c r="AM156" s="25">
        <f t="shared" si="79"/>
        <v>5.4046196026366101E-3</v>
      </c>
      <c r="AN156" s="25">
        <f t="shared" si="80"/>
        <v>-2.2432913571597774E-5</v>
      </c>
      <c r="AO156" s="40">
        <f t="shared" si="89"/>
        <v>0.83252895752894729</v>
      </c>
      <c r="AP156" s="40">
        <f t="shared" si="90"/>
        <v>1.0559845559845482</v>
      </c>
      <c r="AQ156" s="25">
        <f t="shared" si="81"/>
        <v>-1.6518034870564508E-3</v>
      </c>
      <c r="AR156" s="25">
        <f t="shared" si="82"/>
        <v>-3.2838327374978085E-3</v>
      </c>
      <c r="AS156" s="25">
        <f>LN(N156/C156)</f>
        <v>-7.9358887476589767E-3</v>
      </c>
      <c r="AT156" s="28">
        <f>+(G156-I156)/(H156-I156)</f>
        <v>0.13368725868725617</v>
      </c>
      <c r="AU156" s="28">
        <f>+(N156-P156)/(O156-P156)</f>
        <v>0.38049940546968064</v>
      </c>
      <c r="AV156" s="40">
        <f>+(N156-V156)/(U156-V156)</f>
        <v>0.18470418470418684</v>
      </c>
      <c r="AW156" s="25">
        <f>LN(N156/C156)</f>
        <v>-7.9358887476589767E-3</v>
      </c>
      <c r="AX156" s="28">
        <f>(N156-L156)/(U156-V156)</f>
        <v>-0.29523809523809497</v>
      </c>
      <c r="AY156" s="25">
        <f>LN(G156/I156)</f>
        <v>8.8808671254295938E-4</v>
      </c>
      <c r="AZ156" s="25">
        <f>LN(N156/P156)</f>
        <v>2.0598986990556329E-3</v>
      </c>
      <c r="BA156" s="25">
        <f t="shared" si="94"/>
        <v>0.77825552825552313</v>
      </c>
      <c r="BB156" s="25">
        <f>AR155</f>
        <v>2.4875158729030324E-3</v>
      </c>
      <c r="BC156" s="25">
        <f t="shared" si="95"/>
        <v>2.3598003208069227E-3</v>
      </c>
      <c r="BD156" s="39">
        <f>IF(AR155&lt;0,1,0)</f>
        <v>0</v>
      </c>
      <c r="BF156" t="str">
        <f>IF(B156=2,IF(AV155&lt;0.226,IF(AND(ABS(AA156)&lt;0.03,AO156&lt;0.8),IF(AND(AT156&lt;0.5 &amp; Q155&lt;14),2,1),0),IF(AV155&lt;0.8,IF(AND(AT156&gt;0.2,AK156&gt;-0.03,AA156&gt;-0.01),1,0),0)),"")</f>
        <v/>
      </c>
      <c r="BG156" t="str">
        <f>IF(B156=3,IF(AV155&lt;0.85,IF(AND(K156&gt;942,AT156&gt;0.9),0.25,1)*IF(AR155&lt;-0.004,1,0.5),0),"")</f>
        <v/>
      </c>
      <c r="BH156" t="str">
        <f>IF(B156=4,IF(AV155&lt;0.6,IF(AQ156&gt;=0,IF(K156&lt;1018,2,1),0),IF(AV155&gt;0.85,IF(AQ156&lt;=0,-0.5,0),0)),"")</f>
        <v/>
      </c>
      <c r="BI156">
        <f>IF(B156=5,IF(AV155&lt;0.4,IF(AQ156&gt; -0.004,1,0),IF(AV155&lt;0.95,IF(AND(AO156&lt;0.85,AT156&lt;0.95,AQ156&gt;0,K156&lt;1115),0.5,0),0)),"")</f>
        <v>0</v>
      </c>
      <c r="BJ156" s="25" t="str">
        <f>IF(MAX(BE156:BI156)=0,"",MAX(BE156:BI156)*AR156)</f>
        <v/>
      </c>
    </row>
    <row r="157" spans="1:62">
      <c r="A157" s="1">
        <v>42730</v>
      </c>
      <c r="B157" s="41">
        <f t="shared" si="93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01"/>
        <v>3184.9620000000004</v>
      </c>
      <c r="T157" t="str">
        <f t="shared" si="100"/>
        <v>熊</v>
      </c>
      <c r="U157">
        <f t="shared" si="97"/>
        <v>3122.88</v>
      </c>
      <c r="V157">
        <f t="shared" si="98"/>
        <v>3068.42</v>
      </c>
      <c r="W157" s="40">
        <f t="shared" si="99"/>
        <v>1.7592881834185191E-2</v>
      </c>
      <c r="X157">
        <f t="shared" si="70"/>
        <v>1500</v>
      </c>
      <c r="Y157">
        <f t="shared" si="71"/>
        <v>1042</v>
      </c>
      <c r="Z157" s="25">
        <f t="shared" si="72"/>
        <v>1.7592825900154426E-2</v>
      </c>
      <c r="AA157" s="25">
        <f t="shared" si="83"/>
        <v>-4.6956689290457423E-3</v>
      </c>
      <c r="AB157" s="25">
        <f t="shared" si="84"/>
        <v>-9.9272270294277623E-5</v>
      </c>
      <c r="AC157" s="25">
        <f t="shared" si="85"/>
        <v>1.7493609563890965E-2</v>
      </c>
      <c r="AD157" s="25">
        <f t="shared" si="86"/>
        <v>8.7803653607101493E-3</v>
      </c>
      <c r="AE157" s="25">
        <f t="shared" si="87"/>
        <v>-8.8125164734749913E-3</v>
      </c>
      <c r="AF157" s="25">
        <f t="shared" si="73"/>
        <v>8.6810930904159776E-3</v>
      </c>
      <c r="AG157" s="25">
        <f t="shared" si="88"/>
        <v>3.9854241613702128E-3</v>
      </c>
      <c r="AH157" s="25">
        <f t="shared" si="74"/>
        <v>-1.3965128246695041E-3</v>
      </c>
      <c r="AI157" s="25">
        <f t="shared" si="75"/>
        <v>-2.3836525786197784E-3</v>
      </c>
      <c r="AJ157" s="25">
        <f t="shared" si="76"/>
        <v>-4.630192540467027E-3</v>
      </c>
      <c r="AK157" s="25">
        <f t="shared" si="77"/>
        <v>-3.161103937988915E-3</v>
      </c>
      <c r="AL157" s="25">
        <f t="shared" si="78"/>
        <v>8.812516473475045E-3</v>
      </c>
      <c r="AM157" s="25">
        <f t="shared" si="79"/>
        <v>1.2998476445987263E-2</v>
      </c>
      <c r="AN157" s="25">
        <f t="shared" si="80"/>
        <v>0</v>
      </c>
      <c r="AO157" s="40">
        <f t="shared" si="89"/>
        <v>1</v>
      </c>
      <c r="AP157" s="40">
        <f t="shared" si="90"/>
        <v>1.5364506627393315</v>
      </c>
      <c r="AQ157" s="25">
        <f t="shared" si="81"/>
        <v>-9.8564021091071758E-4</v>
      </c>
      <c r="AR157" s="25">
        <f t="shared" si="82"/>
        <v>1.1842197028404812E-2</v>
      </c>
      <c r="AS157" s="25">
        <f>LN(N157/C157)</f>
        <v>8.6810930904159776E-3</v>
      </c>
      <c r="AT157" s="28">
        <f>+(G157-I157)/(H157-I157)</f>
        <v>0.64027982326951272</v>
      </c>
      <c r="AU157" s="28">
        <f>+(N157-P157)/(O157-P157)</f>
        <v>0.99231341433176434</v>
      </c>
      <c r="AV157" s="40">
        <f>+(N157-V157)/(U157-V157)</f>
        <v>0.99430774880646444</v>
      </c>
      <c r="AW157" s="25">
        <f>LN(N157/C157)</f>
        <v>8.6810930904159776E-3</v>
      </c>
      <c r="AX157" s="28">
        <f>(N157-L157)/(U157-V157)</f>
        <v>0.67499081894969137</v>
      </c>
      <c r="AY157" s="25">
        <f>LN(G157/I157)</f>
        <v>5.651412535485967E-3</v>
      </c>
      <c r="AZ157" s="25">
        <f>LN(N157/P157)</f>
        <v>1.2899204175693088E-2</v>
      </c>
      <c r="BA157" s="25">
        <f t="shared" si="94"/>
        <v>0.18470418470418684</v>
      </c>
      <c r="BB157" s="25">
        <f>AR156</f>
        <v>-3.2838327374978085E-3</v>
      </c>
      <c r="BC157" s="25">
        <f t="shared" si="95"/>
        <v>-7.9358887476589767E-3</v>
      </c>
      <c r="BD157" s="39">
        <f>IF(AR156&lt;0,1,0)</f>
        <v>1</v>
      </c>
      <c r="BF157" t="str">
        <f>IF(B157=2,IF(AV156&lt;0.226,IF(AND(ABS(AA157)&lt;0.03,AO157&lt;0.8),IF(AND(AT157&lt;0.5 &amp; Q156&lt;14),2,1),0),IF(AV156&lt;0.8,IF(AND(AT157&gt;0.2,AK157&gt;-0.03,AA157&gt;-0.01),1,0),0)),"")</f>
        <v/>
      </c>
      <c r="BG157" t="str">
        <f>IF(B157=3,IF(AV156&lt;0.85,IF(AND(K157&gt;942,AT157&gt;0.9),0.25,1)*IF(AR156&lt;-0.004,1,0.5),0),"")</f>
        <v/>
      </c>
      <c r="BH157" t="str">
        <f>IF(B157=4,IF(AV156&lt;0.6,IF(AQ157&gt;=0,IF(K157&lt;1018,2,1),0),IF(AV156&gt;0.85,IF(AQ157&lt;=0,-0.5,0),0)),"")</f>
        <v/>
      </c>
      <c r="BI157" t="str">
        <f>IF(B157=5,IF(AV156&lt;0.4,IF(AQ157&gt; -0.004,1,0),IF(AV156&lt;0.95,IF(AND(AO157&lt;0.85,AT157&lt;0.95,AQ157&gt;0,K157&lt;1115),0.5,0),0)),"")</f>
        <v/>
      </c>
      <c r="BJ157" s="25" t="str">
        <f>IF(MAX(BE157:BI157)=0,"",MAX(BE157:BI157)*AR157)</f>
        <v/>
      </c>
    </row>
    <row r="158" spans="1:62">
      <c r="A158" s="1">
        <v>42731</v>
      </c>
      <c r="B158" s="41">
        <f t="shared" si="93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01"/>
        <v>3177.2405000000003</v>
      </c>
      <c r="T158" t="str">
        <f t="shared" si="100"/>
        <v>熊</v>
      </c>
      <c r="U158">
        <f t="shared" si="97"/>
        <v>3127.88</v>
      </c>
      <c r="V158">
        <f t="shared" si="98"/>
        <v>3113.75</v>
      </c>
      <c r="W158" s="40">
        <f t="shared" si="99"/>
        <v>4.5276711815707953E-3</v>
      </c>
      <c r="X158">
        <f t="shared" si="70"/>
        <v>945</v>
      </c>
      <c r="Y158">
        <f t="shared" si="71"/>
        <v>1424</v>
      </c>
      <c r="Z158" s="25">
        <f t="shared" si="72"/>
        <v>4.5326378797648382E-3</v>
      </c>
      <c r="AA158" s="25">
        <f t="shared" si="83"/>
        <v>-1.6602674343694738E-3</v>
      </c>
      <c r="AB158" s="25">
        <f t="shared" si="84"/>
        <v>-4.2354617713120249E-3</v>
      </c>
      <c r="AC158" s="25">
        <f t="shared" si="85"/>
        <v>2.9220941025873544E-4</v>
      </c>
      <c r="AD158" s="25">
        <f t="shared" si="86"/>
        <v>3.3593455095284283E-3</v>
      </c>
      <c r="AE158" s="25">
        <f t="shared" si="87"/>
        <v>-1.1683256720423909E-3</v>
      </c>
      <c r="AF158" s="25">
        <f t="shared" si="73"/>
        <v>-8.7611626178365771E-4</v>
      </c>
      <c r="AG158" s="25">
        <f t="shared" si="88"/>
        <v>-2.5363836961531869E-3</v>
      </c>
      <c r="AH158" s="25">
        <f t="shared" si="74"/>
        <v>-1.4757022444622498E-4</v>
      </c>
      <c r="AI158" s="25">
        <f t="shared" si="75"/>
        <v>5.0349965385767018E-4</v>
      </c>
      <c r="AJ158" s="25">
        <f t="shared" si="76"/>
        <v>9.7790425294021709E-4</v>
      </c>
      <c r="AK158" s="25">
        <f t="shared" si="77"/>
        <v>1.3720017667357563E-3</v>
      </c>
      <c r="AL158" s="25">
        <f t="shared" si="78"/>
        <v>4.0460529349840438E-3</v>
      </c>
      <c r="AM158" s="25">
        <f t="shared" si="79"/>
        <v>3.3056503447174848E-3</v>
      </c>
      <c r="AN158" s="25">
        <f t="shared" si="80"/>
        <v>0</v>
      </c>
      <c r="AO158" s="40">
        <f t="shared" si="89"/>
        <v>0.16943784639745479</v>
      </c>
      <c r="AP158" s="40">
        <f t="shared" si="90"/>
        <v>0.5795724465558274</v>
      </c>
      <c r="AQ158" s="25">
        <f t="shared" si="81"/>
        <v>2.690505414856919E-4</v>
      </c>
      <c r="AR158" s="25">
        <f t="shared" si="82"/>
        <v>-2.2481180285194909E-3</v>
      </c>
      <c r="AS158" s="25">
        <f>LN(N158/C158)</f>
        <v>-8.7611626178365771E-4</v>
      </c>
      <c r="AT158" s="28">
        <f>+(G158-I158)/(H158-I158)</f>
        <v>0.50831353919240041</v>
      </c>
      <c r="AU158" s="28">
        <f>+(N158-P158)/(O158-P158)</f>
        <v>8.8263821532479081E-2</v>
      </c>
      <c r="AV158" s="40">
        <f>+(N158-V158)/(U158-V158)</f>
        <v>6.4401981599423036E-2</v>
      </c>
      <c r="AW158" s="25">
        <f>LN(N158/C158)</f>
        <v>-8.7611626178365771E-4</v>
      </c>
      <c r="AX158" s="28">
        <f>(N158-L158)/(U158-V158)</f>
        <v>-0.4961075725407052</v>
      </c>
      <c r="AY158" s="25">
        <f>LN(G158/I158)</f>
        <v>2.0587091921915207E-3</v>
      </c>
      <c r="AZ158" s="25">
        <f>LN(N158/P158)</f>
        <v>2.9220941025873544E-4</v>
      </c>
      <c r="BA158" s="25">
        <f t="shared" si="94"/>
        <v>0.99430774880646444</v>
      </c>
      <c r="BB158" s="25">
        <f>AR157</f>
        <v>1.1842197028404812E-2</v>
      </c>
      <c r="BC158" s="25">
        <f t="shared" si="95"/>
        <v>8.6810930904159776E-3</v>
      </c>
      <c r="BD158" s="39">
        <f>IF(AR157&lt;0,1,0)</f>
        <v>0</v>
      </c>
      <c r="BF158">
        <f>IF(B158=2,IF(AV157&lt;0.226,IF(AND(ABS(AA158)&lt;0.03,AO158&lt;0.8),IF(AND(AT158&lt;0.5 &amp; Q157&lt;14),2,1),0),IF(AV157&lt;0.8,IF(AND(AT158&gt;0.2,AK158&gt;-0.03,AA158&gt;-0.01),1,0),0)),"")</f>
        <v>0</v>
      </c>
      <c r="BG158" t="str">
        <f>IF(B158=3,IF(AV157&lt;0.85,IF(AND(K158&gt;942,AT158&gt;0.9),0.25,1)*IF(AR157&lt;-0.004,1,0.5),0),"")</f>
        <v/>
      </c>
      <c r="BH158" t="str">
        <f>IF(B158=4,IF(AV157&lt;0.6,IF(AQ158&gt;=0,IF(K158&lt;1018,2,1),0),IF(AV157&gt;0.85,IF(AQ158&lt;=0,-0.5,0),0)),"")</f>
        <v/>
      </c>
      <c r="BI158" t="str">
        <f>IF(B158=5,IF(AV157&lt;0.4,IF(AQ158&gt; -0.004,1,0),IF(AV157&lt;0.95,IF(AND(AO158&lt;0.85,AT158&lt;0.95,AQ158&gt;0,K158&lt;1115),0.5,0),0)),"")</f>
        <v/>
      </c>
      <c r="BJ158" s="25" t="str">
        <f>IF(MAX(BE158:BI158)=0,"",MAX(BE158:BI158)*AR158)</f>
        <v/>
      </c>
    </row>
    <row r="159" spans="1:62">
      <c r="A159" s="1">
        <v>42732</v>
      </c>
      <c r="B159" s="41">
        <f t="shared" si="93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01"/>
        <v>3168.8275000000003</v>
      </c>
      <c r="T159" t="str">
        <f t="shared" si="100"/>
        <v>熊</v>
      </c>
      <c r="U159">
        <f t="shared" si="97"/>
        <v>3118.78</v>
      </c>
      <c r="V159">
        <f t="shared" si="98"/>
        <v>3094.55</v>
      </c>
      <c r="W159" s="40">
        <f t="shared" si="99"/>
        <v>7.7993999440154598E-3</v>
      </c>
      <c r="X159">
        <f t="shared" si="70"/>
        <v>954</v>
      </c>
      <c r="Y159">
        <f t="shared" si="71"/>
        <v>1442</v>
      </c>
      <c r="Z159" s="25">
        <f t="shared" si="72"/>
        <v>7.7815638277714851E-3</v>
      </c>
      <c r="AA159" s="25">
        <f t="shared" si="83"/>
        <v>-2.8578630764333968E-4</v>
      </c>
      <c r="AB159" s="25">
        <f t="shared" si="84"/>
        <v>-5.3174685093462992E-3</v>
      </c>
      <c r="AC159" s="25">
        <f t="shared" si="85"/>
        <v>2.4819314346692851E-3</v>
      </c>
      <c r="AD159" s="25">
        <f t="shared" si="86"/>
        <v>1.6076890130355774E-3</v>
      </c>
      <c r="AE159" s="25">
        <f t="shared" si="87"/>
        <v>-6.1917109309799915E-3</v>
      </c>
      <c r="AF159" s="25">
        <f t="shared" si="73"/>
        <v>-3.7097794963107246E-3</v>
      </c>
      <c r="AG159" s="25">
        <f t="shared" si="88"/>
        <v>-3.9955658039540279E-3</v>
      </c>
      <c r="AH159" s="25">
        <f t="shared" si="74"/>
        <v>5.7806067083882633E-5</v>
      </c>
      <c r="AI159" s="25">
        <f t="shared" si="75"/>
        <v>1.0175406249096268E-3</v>
      </c>
      <c r="AJ159" s="25">
        <f t="shared" si="76"/>
        <v>7.5442748153192155E-4</v>
      </c>
      <c r="AK159" s="25">
        <f t="shared" si="77"/>
        <v>-2.4212191551442664E-3</v>
      </c>
      <c r="AL159" s="25">
        <f t="shared" si="78"/>
        <v>4.6697593950897395E-3</v>
      </c>
      <c r="AM159" s="25">
        <f t="shared" si="79"/>
        <v>4.6618477738730839E-3</v>
      </c>
      <c r="AN159" s="25">
        <f t="shared" si="80"/>
        <v>0</v>
      </c>
      <c r="AO159" s="40">
        <f t="shared" si="89"/>
        <v>0.65519614590501385</v>
      </c>
      <c r="AP159" s="40">
        <f t="shared" si="90"/>
        <v>0.71644872677217553</v>
      </c>
      <c r="AQ159" s="25">
        <f t="shared" si="81"/>
        <v>2.768237390813895E-4</v>
      </c>
      <c r="AR159" s="25">
        <f t="shared" si="82"/>
        <v>-1.2885603411664731E-3</v>
      </c>
      <c r="AS159" s="25">
        <f>LN(N159/C159)</f>
        <v>-3.7097794963107246E-3</v>
      </c>
      <c r="AT159" s="28">
        <f>+(G159-I159)/(H159-I159)</f>
        <v>0.13695801789399548</v>
      </c>
      <c r="AU159" s="28">
        <f>+(N159-P159)/(O159-P159)</f>
        <v>0.53181189488240532</v>
      </c>
      <c r="AV159" s="40">
        <f>+(N159-V159)/(U159-V159)</f>
        <v>0.31737515476680123</v>
      </c>
      <c r="AW159" s="25">
        <f>LN(N159/C159)</f>
        <v>-3.7097794963107246E-3</v>
      </c>
      <c r="AX159" s="28">
        <f>(N159-L159)/(U159-V159)</f>
        <v>-0.16508460586050339</v>
      </c>
      <c r="AY159" s="25">
        <f>LN(G159/I159)</f>
        <v>6.4085122690983934E-4</v>
      </c>
      <c r="AZ159" s="25">
        <f>LN(N159/P159)</f>
        <v>2.4819314346692851E-3</v>
      </c>
      <c r="BA159" s="25">
        <f t="shared" si="94"/>
        <v>6.4401981599423036E-2</v>
      </c>
      <c r="BB159" s="25">
        <f>AR158</f>
        <v>-2.2481180285194909E-3</v>
      </c>
      <c r="BC159" s="25">
        <f t="shared" si="95"/>
        <v>-8.7611626178365771E-4</v>
      </c>
      <c r="BD159" s="39">
        <f>IF(AR158&lt;0,1,0)</f>
        <v>1</v>
      </c>
      <c r="BE159" t="str">
        <f>IF(B159=2,IF(AV158&lt;0.226,IF(AND(ABS(AA159)&lt;0.03,AO159&lt;0.8),IF(AND(AT159&lt;0.5 &amp; Q158&lt;14),2,1),0),IF(AV158&lt;0.8,IF(AND(AT159&gt;0.2,AK159&gt;-0.03,AA159&gt;-0.01),1,0),0)),"")</f>
        <v/>
      </c>
      <c r="BF159" t="str">
        <f>IF(B159=2,IF(AV158&lt;0.226,IF(AND(ABS(AA159)&lt;0.03,AO159&lt;0.8),IF(AND(AT159&lt;0.5 &amp; Q158&lt;14),2,1),0),IF(AV158&lt;0.8,IF(AND(AT159&gt;0.2,AK159&gt;-0.03,AA159&gt;-0.01),1,0),0)),"")</f>
        <v/>
      </c>
      <c r="BG159">
        <f>IF(B159=3,IF(AV158&lt;0.85,IF(AND(K159&gt;942,AT159&gt;0.9),0.25,1)*IF(AR158&lt;-0.004,1,0.5),0),"")</f>
        <v>0.5</v>
      </c>
      <c r="BH159" t="str">
        <f>IF(B159=4,IF(AV158&lt;0.6,IF(AQ159&gt;=0,IF(K159&lt;1018,2,1),0),IF(AV158&gt;0.85,IF(AQ159&lt;=0,-0.5,0),0)),"")</f>
        <v/>
      </c>
      <c r="BI159" t="str">
        <f>IF(B159=5,IF(AV158&lt;0.4,IF(AQ159&gt; -0.004,1,0),IF(AV158&lt;0.95,IF(AND(AO159&lt;0.85,AT159&lt;0.95,AQ159&gt;0,K159&lt;1115),0.5,0),0)),"")</f>
        <v/>
      </c>
      <c r="BJ159" s="25">
        <f>IF(MAX(BE159:BI159)=0,"",MAX(BE159:BI159)*AR159)</f>
        <v>-6.4428017058323656E-4</v>
      </c>
    </row>
    <row r="160" spans="1:62">
      <c r="A160" s="1">
        <v>42733</v>
      </c>
      <c r="B160" s="41">
        <f t="shared" si="93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01"/>
        <v>3161.4380000000001</v>
      </c>
      <c r="T160" t="str">
        <f t="shared" si="100"/>
        <v>熊</v>
      </c>
      <c r="U160">
        <f t="shared" si="97"/>
        <v>3111.8</v>
      </c>
      <c r="V160">
        <f t="shared" si="98"/>
        <v>3087.34</v>
      </c>
      <c r="W160" s="40">
        <f t="shared" si="99"/>
        <v>7.8914581497770385E-3</v>
      </c>
      <c r="X160">
        <f t="shared" si="70"/>
        <v>1301</v>
      </c>
      <c r="Y160">
        <f t="shared" si="71"/>
        <v>1039</v>
      </c>
      <c r="Z160" s="25">
        <f t="shared" si="72"/>
        <v>7.9009251124089221E-3</v>
      </c>
      <c r="AA160" s="25">
        <f t="shared" si="83"/>
        <v>-2.0651563950763157E-3</v>
      </c>
      <c r="AB160" s="25">
        <f t="shared" si="84"/>
        <v>-5.058081951268026E-3</v>
      </c>
      <c r="AC160" s="25">
        <f t="shared" si="85"/>
        <v>2.8333761985089158E-3</v>
      </c>
      <c r="AD160" s="25">
        <f t="shared" si="86"/>
        <v>5.1420620932438876E-3</v>
      </c>
      <c r="AE160" s="25">
        <f t="shared" si="87"/>
        <v>-2.7493960565332406E-3</v>
      </c>
      <c r="AF160" s="25">
        <f t="shared" si="73"/>
        <v>8.3980141975722851E-5</v>
      </c>
      <c r="AG160" s="25">
        <f t="shared" si="88"/>
        <v>-1.9811762531005608E-3</v>
      </c>
      <c r="AH160" s="25">
        <f t="shared" si="74"/>
        <v>1.421161091001098E-4</v>
      </c>
      <c r="AI160" s="25">
        <f t="shared" si="75"/>
        <v>9.6903763257379639E-6</v>
      </c>
      <c r="AJ160" s="25">
        <f t="shared" si="76"/>
        <v>-1.1926329672090512E-3</v>
      </c>
      <c r="AK160" s="25">
        <f t="shared" si="77"/>
        <v>4.286885813739115E-3</v>
      </c>
      <c r="AL160" s="25">
        <f t="shared" si="78"/>
        <v>7.036281870272258E-3</v>
      </c>
      <c r="AM160" s="25">
        <f t="shared" si="79"/>
        <v>5.268045531433928E-3</v>
      </c>
      <c r="AN160" s="25">
        <f t="shared" si="80"/>
        <v>0</v>
      </c>
      <c r="AO160" s="40">
        <f t="shared" si="89"/>
        <v>0.38990825688073882</v>
      </c>
      <c r="AP160" s="40">
        <f t="shared" si="90"/>
        <v>0.683486238532102</v>
      </c>
      <c r="AQ160" s="25">
        <f t="shared" si="81"/>
        <v>-2.5733898763317367E-4</v>
      </c>
      <c r="AR160" s="25">
        <f t="shared" si="82"/>
        <v>-4.2029056717633661E-3</v>
      </c>
      <c r="AS160" s="25">
        <f>LN(N160/C160)</f>
        <v>8.3980141975722851E-5</v>
      </c>
      <c r="AT160" s="28">
        <f>+(G160-I160)/(H160-I160)</f>
        <v>1</v>
      </c>
      <c r="AU160" s="28">
        <f>+(N160-P160)/(O160-P160)</f>
        <v>3.9755351681961863E-2</v>
      </c>
      <c r="AV160" s="40">
        <f>+(N160-V160)/(U160-V160)</f>
        <v>0.35813573180702168</v>
      </c>
      <c r="AW160" s="25">
        <f>LN(N160/C160)</f>
        <v>8.3980141975722851E-5</v>
      </c>
      <c r="AX160" s="28">
        <f>(N160-L160)/(U160-V160)</f>
        <v>-0.53311529026982596</v>
      </c>
      <c r="AY160" s="25">
        <f>LN(G160/I160)</f>
        <v>7.036281870272258E-3</v>
      </c>
      <c r="AZ160" s="25">
        <f>LN(N160/P160)</f>
        <v>2.0996358016588362E-4</v>
      </c>
      <c r="BA160" s="25">
        <f t="shared" si="94"/>
        <v>0.31737515476680123</v>
      </c>
      <c r="BB160" s="25">
        <f>AR159</f>
        <v>-1.2885603411664731E-3</v>
      </c>
      <c r="BC160" s="25">
        <f t="shared" si="95"/>
        <v>-3.7097794963107246E-3</v>
      </c>
      <c r="BD160" s="39">
        <f>IF(AR159&lt;0,1,0)</f>
        <v>1</v>
      </c>
      <c r="BE160" t="str">
        <f>IF(B160=2,IF(AV159&lt;0.226,IF(AND(ABS(AA160)&lt;0.03,AO160&lt;0.8),IF(AND(AT160&lt;0.5 &amp; Q159&lt;14),2,1),0),IF(AV159&lt;0.8,IF(AND(AT160&gt;0.2,AK160&gt;-0.03,AA160&gt;-0.01),1,0),0)),"")</f>
        <v/>
      </c>
      <c r="BF160" t="str">
        <f>IF(B160=2,IF(AV159&lt;0.226,IF(AND(ABS(AA160)&lt;0.03,AO160&lt;0.8),IF(AND(AT160&lt;0.5 &amp; Q159&lt;14),2,1),0),IF(AV159&lt;0.8,IF(AND(AT160&gt;0.2,AK160&gt;-0.03,AA160&gt;-0.01),1,0),0)),"")</f>
        <v/>
      </c>
      <c r="BG160" t="str">
        <f>IF(B160=3,IF(AV159&lt;0.85,IF(AND(K160&gt;942,AT160&gt;0.9),0.25,1)*IF(AR159&lt;-0.004,1,0.5),0),"")</f>
        <v/>
      </c>
      <c r="BH160">
        <f>IF(B160=4,IF(AV159&lt;0.6,IF(AQ160&gt;=0,IF(K160&lt;1018,2,1),0),IF(AV159&gt;0.85,IF(AQ160&lt;=0,-0.5,0),0)),"")</f>
        <v>0</v>
      </c>
      <c r="BI160" t="str">
        <f>IF(B160=5,IF(AV159&lt;0.4,IF(AQ160&gt; -0.004,1,0),IF(AV159&lt;0.95,IF(AND(AO160&lt;0.85,AT160&lt;0.95,AQ160&gt;0,K160&lt;1115),0.5,0),0)),"")</f>
        <v/>
      </c>
      <c r="BJ160" s="25" t="str">
        <f>IF(MAX(BE160:BI160)=0,"",MAX(BE160:BI160)*AR160)</f>
        <v/>
      </c>
    </row>
    <row r="161" spans="1:63">
      <c r="A161" s="1">
        <v>42734</v>
      </c>
      <c r="B161" s="41">
        <f t="shared" si="93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01"/>
        <v>3152.5775000000003</v>
      </c>
      <c r="T161" t="str">
        <f t="shared" si="100"/>
        <v>熊</v>
      </c>
      <c r="U161">
        <f t="shared" si="97"/>
        <v>3108.84</v>
      </c>
      <c r="V161">
        <f t="shared" si="98"/>
        <v>3089.99</v>
      </c>
      <c r="W161" s="40">
        <f t="shared" ref="W161:W192" si="102">LN(U161/V161)</f>
        <v>6.0818116007786147E-3</v>
      </c>
      <c r="X161">
        <f t="shared" si="70"/>
        <v>944</v>
      </c>
      <c r="Y161">
        <f t="shared" si="71"/>
        <v>1453</v>
      </c>
      <c r="Z161" s="25">
        <f t="shared" si="72"/>
        <v>6.0858672280086666E-3</v>
      </c>
      <c r="AA161" s="25">
        <f t="shared" si="83"/>
        <v>4.004236794313969E-4</v>
      </c>
      <c r="AB161" s="25">
        <f t="shared" si="84"/>
        <v>-1.6740500458407202E-3</v>
      </c>
      <c r="AC161" s="25">
        <f t="shared" si="85"/>
        <v>4.4077615549377083E-3</v>
      </c>
      <c r="AD161" s="25">
        <f t="shared" si="86"/>
        <v>3.7059876323526021E-3</v>
      </c>
      <c r="AE161" s="25">
        <f t="shared" si="87"/>
        <v>-2.375823968425908E-3</v>
      </c>
      <c r="AF161" s="25">
        <f t="shared" si="73"/>
        <v>2.0319375865118306E-3</v>
      </c>
      <c r="AG161" s="25">
        <f t="shared" si="88"/>
        <v>2.432361265943153E-3</v>
      </c>
      <c r="AH161" s="25">
        <f t="shared" si="74"/>
        <v>1.5259519592441381E-3</v>
      </c>
      <c r="AI161" s="25">
        <f t="shared" si="75"/>
        <v>1.2035346000799981E-3</v>
      </c>
      <c r="AJ161" s="25">
        <f t="shared" si="76"/>
        <v>2.0319375865118306E-3</v>
      </c>
      <c r="AK161" s="25">
        <f t="shared" si="77"/>
        <v>3.1312291944350965E-4</v>
      </c>
      <c r="AL161" s="25">
        <f t="shared" si="78"/>
        <v>4.7590579461956207E-3</v>
      </c>
      <c r="AM161" s="25">
        <f t="shared" si="79"/>
        <v>5.6442536817207104E-3</v>
      </c>
      <c r="AN161" s="25">
        <f t="shared" si="80"/>
        <v>-5.48701272640631E-5</v>
      </c>
      <c r="AO161" s="40">
        <f t="shared" si="89"/>
        <v>0.22086720867209825</v>
      </c>
      <c r="AP161" s="40">
        <f t="shared" si="90"/>
        <v>0.13685636856368238</v>
      </c>
      <c r="AQ161" s="25">
        <f t="shared" si="81"/>
        <v>6.7780307909836562E-5</v>
      </c>
      <c r="AR161" s="25">
        <f t="shared" si="82"/>
        <v>1.7736847943323668E-3</v>
      </c>
      <c r="AS161" s="25">
        <f>LN(N161/C161)</f>
        <v>2.0319375865118306E-3</v>
      </c>
      <c r="AT161" s="28">
        <f>+(G161-I161)/(H161-I161)</f>
        <v>0.28658536585365552</v>
      </c>
      <c r="AU161" s="28">
        <f>+(N161-P161)/(O161-P161)</f>
        <v>0.78044596912520903</v>
      </c>
      <c r="AV161" s="40">
        <f>+(N161-V161)/(U161-V161)</f>
        <v>0.72413793103447366</v>
      </c>
      <c r="AW161" s="25">
        <f>LN(N161/C161)</f>
        <v>2.0319375865118306E-3</v>
      </c>
      <c r="AX161" s="28">
        <f>(N161-L161)/(U161-V161)</f>
        <v>0.29177718832890681</v>
      </c>
      <c r="AY161" s="25">
        <f>LN(G161/I161)</f>
        <v>1.3661932332865888E-3</v>
      </c>
      <c r="AZ161" s="25">
        <f>LN(N161/P161)</f>
        <v>4.4077615549377083E-3</v>
      </c>
      <c r="BA161" s="25">
        <f t="shared" si="94"/>
        <v>0.35813573180702168</v>
      </c>
      <c r="BB161" s="25">
        <f>AR160</f>
        <v>-4.2029056717633661E-3</v>
      </c>
      <c r="BC161" s="25">
        <f t="shared" si="95"/>
        <v>8.3980141975722851E-5</v>
      </c>
      <c r="BD161" s="39">
        <f>IF(AR160&lt;0,1,0)</f>
        <v>1</v>
      </c>
      <c r="BE161" t="str">
        <f>IF(B161=2,IF(AV160&lt;0.226,IF(AND(ABS(AA161)&lt;0.03,AO161&lt;0.8),IF(AND(AT161&lt;0.5 &amp; Q160&lt;14),2,1),0),IF(AV160&lt;0.8,IF(AND(AT161&gt;0.2,AK161&gt;-0.03,AA161&gt;-0.01),1,0),0)),"")</f>
        <v/>
      </c>
      <c r="BF161" t="str">
        <f>IF(B161=2,IF(AV160&lt;0.226,IF(AND(ABS(AA161)&lt;0.03,AO161&lt;0.8),IF(AND(AT161&lt;0.5 &amp; Q160&lt;14),2,1),0),IF(AV160&lt;0.8,IF(AND(AT161&gt;0.2,AK161&gt;-0.03,AA161&gt;-0.01),1,0),0)),"")</f>
        <v/>
      </c>
      <c r="BG161" t="str">
        <f>IF(B161=3,IF(AV160&lt;0.85,IF(AND(K161&gt;942,AT161&gt;0.9),0.25,1)*IF(AR160&lt;-0.004,1,0.5),0),"")</f>
        <v/>
      </c>
      <c r="BH161" t="str">
        <f>IF(B161=4,IF(AV160&lt;0.6,IF(AQ161&gt;=0,IF(K161&lt;1018,2,1),0),IF(AV160&gt;0.85,IF(AQ161&lt;=0,-0.5,0),0)),"")</f>
        <v/>
      </c>
      <c r="BI161">
        <f>IF(B161=5,IF(AV160&lt;0.4,IF(AQ161&gt; -0.004,1,0),IF(AV160&lt;0.95,IF(AND(AO161&lt;0.85,AT161&lt;0.95,AQ161&gt;0,K161&lt;1115),0.5,0),0)),"")</f>
        <v>1</v>
      </c>
      <c r="BJ161" s="25">
        <f>IF(MAX(BE161:BI161)=0,"",MAX(BE161:BI161)*AR161)</f>
        <v>1.7736847943323668E-3</v>
      </c>
    </row>
    <row r="162" spans="1:63">
      <c r="A162" s="1">
        <v>42738</v>
      </c>
      <c r="B162" s="41">
        <f t="shared" si="93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01"/>
        <v>3145.5674999999997</v>
      </c>
      <c r="T162" t="str">
        <f t="shared" si="100"/>
        <v>熊</v>
      </c>
      <c r="U162">
        <f t="shared" si="97"/>
        <v>3136.46</v>
      </c>
      <c r="V162">
        <f t="shared" si="98"/>
        <v>3105.31</v>
      </c>
      <c r="W162" s="40">
        <f t="shared" si="102"/>
        <v>9.981226033364576E-3</v>
      </c>
      <c r="X162">
        <f t="shared" si="70"/>
        <v>1300</v>
      </c>
      <c r="Y162">
        <f t="shared" si="71"/>
        <v>930</v>
      </c>
      <c r="Z162" s="25">
        <f t="shared" si="72"/>
        <v>1.0031204614032122E-2</v>
      </c>
      <c r="AA162" s="25">
        <f t="shared" si="83"/>
        <v>5.3793315786758379E-4</v>
      </c>
      <c r="AB162" s="25">
        <f t="shared" si="84"/>
        <v>-1.7218344594366274E-4</v>
      </c>
      <c r="AC162" s="25">
        <f t="shared" si="85"/>
        <v>9.8090425874208711E-3</v>
      </c>
      <c r="AD162" s="25">
        <f t="shared" si="86"/>
        <v>9.981226033364576E-3</v>
      </c>
      <c r="AE162" s="25">
        <f t="shared" si="87"/>
        <v>0</v>
      </c>
      <c r="AF162" s="25">
        <f t="shared" si="73"/>
        <v>9.8090425874208711E-3</v>
      </c>
      <c r="AG162" s="25">
        <f t="shared" si="88"/>
        <v>1.0346975745288672E-2</v>
      </c>
      <c r="AH162" s="25">
        <f t="shared" si="74"/>
        <v>1.3033678613134018E-3</v>
      </c>
      <c r="AI162" s="25">
        <f t="shared" si="75"/>
        <v>8.401427771128349E-4</v>
      </c>
      <c r="AJ162" s="25">
        <f t="shared" si="76"/>
        <v>9.8170654217310648E-4</v>
      </c>
      <c r="AK162" s="25">
        <f t="shared" si="77"/>
        <v>6.499917762694739E-3</v>
      </c>
      <c r="AL162" s="25">
        <f t="shared" si="78"/>
        <v>9.0753364133861428E-3</v>
      </c>
      <c r="AM162" s="25">
        <f t="shared" si="79"/>
        <v>3.5932944740866739E-3</v>
      </c>
      <c r="AN162" s="25">
        <f t="shared" si="80"/>
        <v>0</v>
      </c>
      <c r="AO162" s="40">
        <f t="shared" si="89"/>
        <v>0</v>
      </c>
      <c r="AP162" s="40">
        <f t="shared" si="90"/>
        <v>-5.898975626987199E-2</v>
      </c>
      <c r="AQ162" s="25">
        <f t="shared" si="81"/>
        <v>1.5675961904320946E-4</v>
      </c>
      <c r="AR162" s="25">
        <f t="shared" si="82"/>
        <v>3.3091248247262917E-3</v>
      </c>
      <c r="AS162" s="25">
        <f>LN(N162/C162)</f>
        <v>9.8090425874208711E-3</v>
      </c>
      <c r="AT162" s="28">
        <f>+(G162-I162)/(H162-I162)</f>
        <v>0.71529494878135069</v>
      </c>
      <c r="AU162" s="28">
        <f>+(N162-P162)/(O162-P162)</f>
        <v>0.95200000000000329</v>
      </c>
      <c r="AV162" s="40">
        <f>+(N162-V162)/(U162-V162)</f>
        <v>0.98266452648475244</v>
      </c>
      <c r="AW162" s="25">
        <f>LN(N162/C162)</f>
        <v>9.8090425874208711E-3</v>
      </c>
      <c r="AX162" s="28">
        <f>(N162-L162)/(U162-V162)</f>
        <v>0.33258426966292448</v>
      </c>
      <c r="AY162" s="25">
        <f>LN(G162/I162)</f>
        <v>6.499917762694739E-3</v>
      </c>
      <c r="AZ162" s="25">
        <f>LN(N162/P162)</f>
        <v>3.4211110281430488E-3</v>
      </c>
      <c r="BA162" s="25">
        <f t="shared" si="94"/>
        <v>0.72413793103447366</v>
      </c>
      <c r="BB162" s="25">
        <f>AR161</f>
        <v>1.7736847943323668E-3</v>
      </c>
      <c r="BC162" s="25">
        <f t="shared" si="95"/>
        <v>2.0319375865118306E-3</v>
      </c>
      <c r="BD162" s="39">
        <f>IF(AR161&lt;0,1,0)</f>
        <v>0</v>
      </c>
      <c r="BE162">
        <f>IF(B162=2,IF(AV161&lt;0.226,IF(AND(ABS(AA162)&lt;0.03,AO162&lt;0.8),IF(AND(AT162&lt;0.5 &amp; Q161&lt;14),2,1),0),IF(AV161&lt;0.8,IF(AND(AT162&gt;0.2,AK162&gt;-0.03,AA162&gt;-0.01),1,0),0)),"")</f>
        <v>1</v>
      </c>
      <c r="BF162">
        <f>IF(B162=2,IF(AV161&lt;0.226,IF(AND(ABS(AA162)&lt;0.03,AO162&lt;0.8),IF(AND(AT162&lt;0.5 &amp; Q161&lt;14),2,1),0),IF(AV161&lt;0.8,IF(AND(AT162&gt;0.2,AK162&gt;-0.03,AA162&gt;-0.01),1,0),0)),"")</f>
        <v>1</v>
      </c>
      <c r="BG162" t="str">
        <f>IF(B162=3,IF(AV161&lt;0.85,IF(AND(K162&gt;942,AT162&gt;0.9),0.25,1)*IF(AR161&lt;-0.004,1,0.5),0),"")</f>
        <v/>
      </c>
      <c r="BH162" t="str">
        <f>IF(B162=4,IF(AV161&lt;0.6,IF(AQ162&gt;=0,IF(K162&lt;1018,2,1),0),IF(AV161&gt;0.85,IF(AQ162&lt;=0,-0.5,0),0)),"")</f>
        <v/>
      </c>
      <c r="BI162" t="str">
        <f>IF(B162=5,IF(AV161&lt;0.4,IF(AQ162&gt; -0.004,1,0),IF(AV161&lt;0.95,IF(AND(AO162&lt;0.85,AT162&lt;0.95,AQ162&gt;0,K162&lt;1115),0.5,0),0)),"")</f>
        <v/>
      </c>
      <c r="BJ162" s="25">
        <f>IF(MAX(BE162:BI162)=0,"",MAX(BE162:BI162)*AR162)</f>
        <v>3.3091248247262917E-3</v>
      </c>
    </row>
    <row r="163" spans="1:63">
      <c r="A163" s="1">
        <v>42739</v>
      </c>
      <c r="B163" s="41">
        <f t="shared" si="93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01"/>
        <v>3142.1279999999992</v>
      </c>
      <c r="T163" t="str">
        <f t="shared" si="100"/>
        <v>熊</v>
      </c>
      <c r="U163">
        <f t="shared" si="97"/>
        <v>3160.02</v>
      </c>
      <c r="V163">
        <f t="shared" si="98"/>
        <v>3130.11</v>
      </c>
      <c r="W163" s="40">
        <f t="shared" si="102"/>
        <v>9.5102089882138537E-3</v>
      </c>
      <c r="X163">
        <f t="shared" si="70"/>
        <v>1407</v>
      </c>
      <c r="Y163">
        <f t="shared" si="71"/>
        <v>932</v>
      </c>
      <c r="Z163" s="25">
        <f t="shared" si="72"/>
        <v>9.5443536420755232E-3</v>
      </c>
      <c r="AA163" s="25">
        <f t="shared" si="83"/>
        <v>-6.7945728971356364E-4</v>
      </c>
      <c r="AB163" s="25">
        <f t="shared" si="84"/>
        <v>-3.8931381558727742E-4</v>
      </c>
      <c r="AC163" s="25">
        <f t="shared" si="85"/>
        <v>9.1208951726266044E-3</v>
      </c>
      <c r="AD163" s="25">
        <f t="shared" si="86"/>
        <v>8.3352220237405683E-3</v>
      </c>
      <c r="AE163" s="25">
        <f t="shared" si="87"/>
        <v>-1.1749869644733255E-3</v>
      </c>
      <c r="AF163" s="25">
        <f t="shared" si="73"/>
        <v>7.9459082081533104E-3</v>
      </c>
      <c r="AG163" s="25">
        <f t="shared" si="88"/>
        <v>7.2664509184398171E-3</v>
      </c>
      <c r="AH163" s="25">
        <f t="shared" si="74"/>
        <v>-9.6415398174733733E-4</v>
      </c>
      <c r="AI163" s="25">
        <f t="shared" si="75"/>
        <v>-2.3616368167660574E-4</v>
      </c>
      <c r="AJ163" s="25">
        <f t="shared" si="76"/>
        <v>3.4776117134420372E-4</v>
      </c>
      <c r="AK163" s="25">
        <f t="shared" si="77"/>
        <v>4.6163136254229681E-3</v>
      </c>
      <c r="AL163" s="25">
        <f t="shared" si="78"/>
        <v>5.889761893889448E-3</v>
      </c>
      <c r="AM163" s="25">
        <f t="shared" si="79"/>
        <v>3.8554998075656485E-3</v>
      </c>
      <c r="AN163" s="25">
        <f t="shared" si="80"/>
        <v>0</v>
      </c>
      <c r="AO163" s="40">
        <f t="shared" si="89"/>
        <v>0.19902650081124282</v>
      </c>
      <c r="AP163" s="40">
        <f t="shared" si="90"/>
        <v>0.31422390481341339</v>
      </c>
      <c r="AQ163" s="25">
        <f t="shared" si="81"/>
        <v>3.9696213343783305E-4</v>
      </c>
      <c r="AR163" s="25">
        <f t="shared" si="82"/>
        <v>3.3295945827303041E-3</v>
      </c>
      <c r="AS163" s="25">
        <f>LN(N163/C163)</f>
        <v>7.9459082081533104E-3</v>
      </c>
      <c r="AT163" s="28">
        <f>+(G163-I163)/(H163-I163)</f>
        <v>0.98323418063818557</v>
      </c>
      <c r="AU163" s="28">
        <f>+(N163-P163)/(O163-P163)</f>
        <v>0.89884868421052366</v>
      </c>
      <c r="AV163" s="40">
        <f>+(N163-V163)/(U163-V163)</f>
        <v>0.95887662988966815</v>
      </c>
      <c r="AW163" s="25">
        <f>LN(N163/C163)</f>
        <v>7.9459082081533104E-3</v>
      </c>
      <c r="AX163" s="28">
        <f>(N163-L163)/(U163-V163)</f>
        <v>0.35105315947843702</v>
      </c>
      <c r="AY163" s="25">
        <f>LN(G163/I163)</f>
        <v>5.7913005898964269E-3</v>
      </c>
      <c r="AZ163" s="25">
        <f>LN(N163/P163)</f>
        <v>3.4661859919782535E-3</v>
      </c>
      <c r="BA163" s="25">
        <f t="shared" si="94"/>
        <v>0.98266452648475244</v>
      </c>
      <c r="BB163" s="25">
        <f>AR162</f>
        <v>3.3091248247262917E-3</v>
      </c>
      <c r="BC163" s="25">
        <f t="shared" si="95"/>
        <v>9.8090425874208711E-3</v>
      </c>
      <c r="BD163" s="39">
        <f>IF(AR162&lt;0,1,0)</f>
        <v>0</v>
      </c>
      <c r="BE163" t="str">
        <f>IF(B163=2,IF(AV162&lt;0.226,IF(AND(ABS(AA163)&lt;0.03,AO163&lt;0.8),IF(AND(AT163&lt;0.5 &amp; Q162&lt;14),2,1),0),IF(AV162&lt;0.8,IF(AND(AT163&gt;0.2,AK163&gt;-0.03,AA163&gt;-0.01),1,0),0)),"")</f>
        <v/>
      </c>
      <c r="BF163" t="str">
        <f>IF(B163=2,IF(AV162&lt;0.226,IF(AND(ABS(AA163)&lt;0.03,AO163&lt;0.8),IF(AND(AT163&lt;0.5 &amp; Q162&lt;14),2,1),0),IF(AV162&lt;0.8,IF(AND(AT163&gt;0.2,AK163&gt;-0.03,AA163&gt;-0.01),1,0),0)),"")</f>
        <v/>
      </c>
      <c r="BG163">
        <f>IF(B163=3,IF(AV162&lt;0.85,IF(AND(K163&gt;942,AT163&gt;0.9),0.25,1)*IF(AR162&lt;-0.004,1,0.5),0),"")</f>
        <v>0</v>
      </c>
      <c r="BH163" t="str">
        <f>IF(B163=4,IF(AV162&lt;0.6,IF(AQ163&gt;=0,IF(K163&lt;1018,2,1),0),IF(AV162&gt;0.85,IF(AQ163&lt;=0,-0.5,0),0)),"")</f>
        <v/>
      </c>
      <c r="BI163" t="str">
        <f>IF(B163=5,IF(AV162&lt;0.4,IF(AQ163&gt; -0.004,1,0),IF(AV162&lt;0.95,IF(AND(AO163&lt;0.85,AT163&lt;0.95,AQ163&gt;0,K163&lt;1115),0.5,0),0)),"")</f>
        <v/>
      </c>
      <c r="BJ163" s="25" t="str">
        <f>IF(MAX(BE163:BI163)=0,"",MAX(BE163:BI163)*AR163)</f>
        <v/>
      </c>
    </row>
    <row r="164" spans="1:63">
      <c r="A164" s="1">
        <v>42740</v>
      </c>
      <c r="B164" s="41">
        <f t="shared" si="93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01"/>
        <v>3140.0849999999996</v>
      </c>
      <c r="T164" t="str">
        <f t="shared" si="100"/>
        <v>牛</v>
      </c>
      <c r="U164">
        <f t="shared" si="97"/>
        <v>3168.15</v>
      </c>
      <c r="V164">
        <f t="shared" si="98"/>
        <v>3154.28</v>
      </c>
      <c r="W164" s="40">
        <f t="shared" si="102"/>
        <v>4.3875605583863263E-3</v>
      </c>
      <c r="X164">
        <f t="shared" si="70"/>
        <v>1411</v>
      </c>
      <c r="Y164">
        <f t="shared" si="71"/>
        <v>933</v>
      </c>
      <c r="Z164" s="25">
        <f t="shared" si="72"/>
        <v>4.3921454379636819E-3</v>
      </c>
      <c r="AA164" s="25">
        <f t="shared" si="83"/>
        <v>-2.7862649981582504E-4</v>
      </c>
      <c r="AB164" s="25">
        <f t="shared" si="84"/>
        <v>-8.6523224566802169E-4</v>
      </c>
      <c r="AC164" s="25">
        <f t="shared" si="85"/>
        <v>3.522328312718198E-3</v>
      </c>
      <c r="AD164" s="25">
        <f t="shared" si="86"/>
        <v>3.237404938810889E-3</v>
      </c>
      <c r="AE164" s="25">
        <f t="shared" si="87"/>
        <v>-1.1501556195754896E-3</v>
      </c>
      <c r="AF164" s="25">
        <f t="shared" si="73"/>
        <v>2.3721726931427386E-3</v>
      </c>
      <c r="AG164" s="25">
        <f t="shared" si="88"/>
        <v>2.0935461933269946E-3</v>
      </c>
      <c r="AH164" s="25">
        <f t="shared" si="74"/>
        <v>-6.8423072647906069E-4</v>
      </c>
      <c r="AI164" s="25">
        <f t="shared" si="75"/>
        <v>-6.8739955032261809E-4</v>
      </c>
      <c r="AJ164" s="25">
        <f t="shared" si="76"/>
        <v>9.4638079738533596E-4</v>
      </c>
      <c r="AK164" s="25">
        <f t="shared" si="77"/>
        <v>1.4113301120537694E-3</v>
      </c>
      <c r="AL164" s="25">
        <f t="shared" si="78"/>
        <v>3.6929077778914679E-3</v>
      </c>
      <c r="AM164" s="25">
        <f t="shared" si="79"/>
        <v>3.6428184820083841E-3</v>
      </c>
      <c r="AN164" s="25">
        <f t="shared" si="80"/>
        <v>-1.5179641599862671E-4</v>
      </c>
      <c r="AO164" s="40">
        <f t="shared" si="89"/>
        <v>0.31105398457581607</v>
      </c>
      <c r="AP164" s="40">
        <f t="shared" si="90"/>
        <v>0.38646101113966674</v>
      </c>
      <c r="AQ164" s="25">
        <f t="shared" si="81"/>
        <v>-2.7835328905455813E-4</v>
      </c>
      <c r="AR164" s="25">
        <f t="shared" si="82"/>
        <v>1.1126389970876856E-3</v>
      </c>
      <c r="AS164" s="25">
        <f>LN(N164/C164)</f>
        <v>2.3721726931427386E-3</v>
      </c>
      <c r="AT164" s="28">
        <f>+(G164-I164)/(H164-I164)</f>
        <v>0.69323050556983334</v>
      </c>
      <c r="AU164" s="28">
        <f>+(N164-P164)/(O164-P164)</f>
        <v>0.76215277777775692</v>
      </c>
      <c r="AV164" s="40">
        <f>+(N164-V164)/(U164-V164)</f>
        <v>0.80245133381396838</v>
      </c>
      <c r="AW164" s="25">
        <f>LN(N164/C164)</f>
        <v>2.3721726931427386E-3</v>
      </c>
      <c r="AX164" s="28">
        <f>(N164-L164)/(U164-V164)</f>
        <v>0.25378514780101008</v>
      </c>
      <c r="AY164" s="25">
        <f>LN(G164/I164)</f>
        <v>2.5614857316291857E-3</v>
      </c>
      <c r="AZ164" s="25">
        <f>LN(N164/P164)</f>
        <v>2.7775862363403972E-3</v>
      </c>
      <c r="BA164" s="25">
        <f t="shared" si="94"/>
        <v>0.95887662988966815</v>
      </c>
      <c r="BB164" s="25">
        <f>AR163</f>
        <v>3.3295945827303041E-3</v>
      </c>
      <c r="BC164" s="25">
        <f t="shared" si="95"/>
        <v>7.9459082081533104E-3</v>
      </c>
      <c r="BD164" s="39">
        <f>IF(AR163&lt;0,1,0)</f>
        <v>0</v>
      </c>
      <c r="BE164" t="str">
        <f>IF(B164=2,IF(AV163&lt;0.226,IF(AND(ABS(AA164)&lt;0.03,AO164&lt;0.8),IF(AND(AT164&lt;0.5 &amp; Q163&lt;14),2,1),0),IF(AV163&lt;0.8,IF(AND(AT164&gt;0.2,AK164&gt;-0.03,AA164&gt;-0.01),1,0),0)),"")</f>
        <v/>
      </c>
      <c r="BF164" t="str">
        <f>IF(B164=2,IF(AV163&lt;0.226,IF(AND(ABS(AA164)&lt;0.03,AO164&lt;0.8),IF(AND(AT164&lt;0.5 &amp; Q163&lt;14),2,1),0),IF(AV163&lt;0.8,IF(AND(AT164&gt;0.2,AK164&gt;-0.03,AA164&gt;-0.01),1,0),0)),"")</f>
        <v/>
      </c>
      <c r="BG164" t="str">
        <f>IF(B164=3,IF(AV163&lt;0.85,IF(AND(K164&gt;942,AT164&gt;0.9),0.25,1)*IF(AR163&lt;-0.004,1,0.5),0),"")</f>
        <v/>
      </c>
      <c r="BH164">
        <f>IF(B164=4,IF(AV163&lt;0.6,IF(AQ164&gt;=0,IF(K164&lt;1018,2,1),0),IF(AV163&gt;0.85,IF(AQ164&lt;=0,-0.5,0),0)),"")</f>
        <v>-0.5</v>
      </c>
      <c r="BI164" t="str">
        <f>IF(B164=5,IF(AV163&lt;0.4,IF(AQ164&gt; -0.004,1,0),IF(AV163&lt;0.95,IF(AND(AO164&lt;0.85,AT164&lt;0.95,AQ164&gt;0,K164&lt;1115),0.5,0),0)),"")</f>
        <v/>
      </c>
      <c r="BJ164" s="25">
        <f>IF(MAX(BE164:BI164)=0,"",MAX(BE164:BI164)*AR164)</f>
        <v>-5.5631949854384282E-4</v>
      </c>
    </row>
    <row r="165" spans="1:63">
      <c r="A165" s="1">
        <v>42741</v>
      </c>
      <c r="B165" s="41">
        <f t="shared" si="93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01"/>
        <v>3137.2434999999996</v>
      </c>
      <c r="T165" t="str">
        <f t="shared" si="100"/>
        <v>牛</v>
      </c>
      <c r="U165">
        <f t="shared" si="97"/>
        <v>3172.03</v>
      </c>
      <c r="V165">
        <f t="shared" si="98"/>
        <v>3153.02</v>
      </c>
      <c r="W165" s="40">
        <f t="shared" si="102"/>
        <v>6.0110377751912379E-3</v>
      </c>
      <c r="X165">
        <f t="shared" si="70"/>
        <v>1007</v>
      </c>
      <c r="Y165">
        <f t="shared" si="71"/>
        <v>1338</v>
      </c>
      <c r="Z165" s="25">
        <f t="shared" si="72"/>
        <v>6.008654232134516E-3</v>
      </c>
      <c r="AA165" s="25">
        <f t="shared" si="83"/>
        <v>-5.1823460122924067E-4</v>
      </c>
      <c r="AB165" s="25">
        <f t="shared" si="84"/>
        <v>-5.5988196235113507E-3</v>
      </c>
      <c r="AC165" s="25">
        <f t="shared" si="85"/>
        <v>4.1221815167987054E-4</v>
      </c>
      <c r="AD165" s="25">
        <f t="shared" si="86"/>
        <v>2.6074070140103055E-3</v>
      </c>
      <c r="AE165" s="25">
        <f t="shared" si="87"/>
        <v>-3.4036307611810665E-3</v>
      </c>
      <c r="AF165" s="25">
        <f t="shared" si="73"/>
        <v>-2.9914126095010717E-3</v>
      </c>
      <c r="AG165" s="25">
        <f t="shared" si="88"/>
        <v>-3.509647210730325E-3</v>
      </c>
      <c r="AH165" s="25">
        <f t="shared" si="74"/>
        <v>-2.4973327667629828E-4</v>
      </c>
      <c r="AI165" s="25">
        <f t="shared" si="75"/>
        <v>2.7495058173561583E-4</v>
      </c>
      <c r="AJ165" s="25">
        <f t="shared" si="76"/>
        <v>9.5725984591527263E-4</v>
      </c>
      <c r="AK165" s="25">
        <f t="shared" si="77"/>
        <v>-6.323571004675548E-4</v>
      </c>
      <c r="AL165" s="25">
        <f t="shared" si="78"/>
        <v>4.0972464913333253E-3</v>
      </c>
      <c r="AM165" s="25">
        <f t="shared" si="79"/>
        <v>3.3815050142387065E-3</v>
      </c>
      <c r="AN165" s="25">
        <f t="shared" si="80"/>
        <v>0</v>
      </c>
      <c r="AO165" s="40">
        <f t="shared" si="89"/>
        <v>0.36314572089436731</v>
      </c>
      <c r="AP165" s="40">
        <f t="shared" si="90"/>
        <v>0.4895913646877243</v>
      </c>
      <c r="AQ165" s="25">
        <f t="shared" si="81"/>
        <v>-7.6568713083523428E-4</v>
      </c>
      <c r="AR165" s="25">
        <f t="shared" si="82"/>
        <v>-2.3590555090335532E-3</v>
      </c>
      <c r="AS165" s="25">
        <f>LN(N165/C165)</f>
        <v>-2.9914126095010717E-3</v>
      </c>
      <c r="AT165" s="28">
        <f>+(G165-I165)/(H165-I165)</f>
        <v>0.20894371626831018</v>
      </c>
      <c r="AU165" s="28">
        <f>+(N165-P165)/(O165-P165)</f>
        <v>0.12172284644196646</v>
      </c>
      <c r="AV165" s="40">
        <f>+(N165-V165)/(U165-V165)</f>
        <v>6.8385060494485381E-2</v>
      </c>
      <c r="AW165" s="25">
        <f>LN(N165/C165)</f>
        <v>-2.9914126095010717E-3</v>
      </c>
      <c r="AX165" s="28">
        <f>(N165-L165)/(U165-V165)</f>
        <v>-0.39189900052602483</v>
      </c>
      <c r="AY165" s="25">
        <f>LN(G165/I165)</f>
        <v>8.5748237685542514E-4</v>
      </c>
      <c r="AZ165" s="25">
        <f>LN(N165/P165)</f>
        <v>4.1221815167987054E-4</v>
      </c>
      <c r="BA165" s="25">
        <f t="shared" si="94"/>
        <v>0.80245133381396838</v>
      </c>
      <c r="BB165" s="25">
        <f>AR164</f>
        <v>1.1126389970876856E-3</v>
      </c>
      <c r="BC165" s="25">
        <f t="shared" si="95"/>
        <v>2.3721726931427386E-3</v>
      </c>
      <c r="BD165" s="39">
        <f>IF(AR164&lt;0,1,0)</f>
        <v>0</v>
      </c>
      <c r="BE165" t="str">
        <f>IF(B165=2,IF(AV164&lt;0.226,IF(AND(ABS(AA165)&lt;0.03,AO165&lt;0.8),IF(AND(AT165&lt;0.5 &amp; Q164&lt;14),2,1),0),IF(AV164&lt;0.8,IF(AND(AT165&gt;0.2,AK165&gt;-0.03,AA165&gt;-0.01),1,0),0)),"")</f>
        <v/>
      </c>
      <c r="BF165" t="str">
        <f>IF(B165=2,IF(AV164&lt;0.226,IF(AND(ABS(AA165)&lt;0.03,AO165&lt;0.8),IF(AND(AT165&lt;0.5 &amp; Q164&lt;14),2,1),0),IF(AV164&lt;0.8,IF(AND(AT165&gt;0.2,AK165&gt;-0.03,AA165&gt;-0.01),1,0),0)),"")</f>
        <v/>
      </c>
      <c r="BG165" t="str">
        <f>IF(B165=3,IF(AV164&lt;0.85,IF(AND(K165&gt;942,AT165&gt;0.9),0.25,1)*IF(AR164&lt;-0.004,1,0.5),0),"")</f>
        <v/>
      </c>
      <c r="BH165" t="str">
        <f>IF(B165=4,IF(AV164&lt;0.6,IF(AQ165&gt;=0,IF(K165&lt;1018,2,1),0),IF(AV164&gt;0.85,IF(AQ165&lt;=0,-0.5,0),0)),"")</f>
        <v/>
      </c>
      <c r="BI165">
        <f>IF(B165=5,IF(AV164&lt;0.4,IF(AQ165&gt; -0.004,1,0),IF(AV164&lt;0.95,IF(AND(AO165&lt;0.85,AT165&lt;0.95,AQ165&gt;0,K165&lt;1115),0.5,0),0)),"")</f>
        <v>0</v>
      </c>
      <c r="BJ165" s="25" t="str">
        <f>IF(MAX(BE165:BI165)=0,"",MAX(BE165:BI165)*AR165)</f>
        <v/>
      </c>
    </row>
    <row r="166" spans="1:63" ht="27">
      <c r="A166" s="1">
        <v>42744</v>
      </c>
      <c r="B166" s="41">
        <f t="shared" si="93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01"/>
        <v>3134.1914999999999</v>
      </c>
      <c r="T166" t="str">
        <f t="shared" ref="T166" si="103">IF(AVERAGE(N165)&lt;S165,"熊",IF(AVERAGE(N165)&gt;S165,"牛",""))</f>
        <v>牛</v>
      </c>
      <c r="U166">
        <f t="shared" ref="U166" si="104">MAX(H166,O166)</f>
        <v>3172.03</v>
      </c>
      <c r="V166">
        <f t="shared" ref="V166" si="105">MIN(I166,P166)</f>
        <v>3153.02</v>
      </c>
      <c r="W166" s="40">
        <f t="shared" ref="W166" si="106">LN(U166/V166)</f>
        <v>6.0110377751912379E-3</v>
      </c>
      <c r="X166">
        <f t="shared" ref="X166" si="107">IF(U166=H166,J166,Q166)</f>
        <v>1007</v>
      </c>
      <c r="Y166">
        <f t="shared" ref="Y166" si="108">IF(V166=I166,K166,R166)</f>
        <v>1338</v>
      </c>
      <c r="Z166" s="25">
        <f t="shared" ref="Z166" si="109">(U166-V166)/(C166)</f>
        <v>6.008654232134516E-3</v>
      </c>
      <c r="AA166" s="25">
        <f t="shared" ref="AA166" si="110">LN(C166/N165)</f>
        <v>2.991412609500995E-3</v>
      </c>
      <c r="AB166" s="25">
        <f t="shared" ref="AB166" si="111">LN(N166/U166)</f>
        <v>-5.5988196235113507E-3</v>
      </c>
      <c r="AC166" s="25">
        <f t="shared" ref="AC166" si="112">LN(N166/V166)</f>
        <v>4.1221815167987054E-4</v>
      </c>
      <c r="AD166" s="25">
        <f t="shared" ref="AD166" si="113">LN(U166/C166)</f>
        <v>2.6074070140103055E-3</v>
      </c>
      <c r="AE166" s="25">
        <f t="shared" ref="AE166" si="114">LN(V166/C166)</f>
        <v>-3.4036307611810665E-3</v>
      </c>
      <c r="AF166" s="25">
        <f t="shared" ref="AF166" si="115">LN(N166/C166)</f>
        <v>-2.9914126095010717E-3</v>
      </c>
      <c r="AG166" s="25">
        <f t="shared" ref="AG166" si="116">LN(N166/N165)</f>
        <v>0</v>
      </c>
      <c r="AH166" s="25">
        <f t="shared" ref="AH166" si="117">LN(D166/C166)</f>
        <v>-2.4973327667629828E-4</v>
      </c>
      <c r="AI166" s="25">
        <f t="shared" ref="AI166" si="118">LN(E166/C166)</f>
        <v>2.7495058173561583E-4</v>
      </c>
      <c r="AJ166" s="25">
        <f t="shared" ref="AJ166" si="119">LN(F166/C166)</f>
        <v>9.5725984591527263E-4</v>
      </c>
      <c r="AK166" s="25">
        <f t="shared" ref="AK166" si="120">+LN(G166/C166)</f>
        <v>-6.323571004675548E-4</v>
      </c>
      <c r="AL166" s="25">
        <f t="shared" ref="AL166" si="121">LN(H166/I166)</f>
        <v>4.0972464913333253E-3</v>
      </c>
      <c r="AM166" s="25">
        <f t="shared" ref="AM166" si="122">LN(O166/P166)</f>
        <v>3.3815050142387065E-3</v>
      </c>
      <c r="AN166" s="25">
        <f t="shared" ref="AN166" si="123">LN(L166/G166)</f>
        <v>0</v>
      </c>
      <c r="AO166" s="40">
        <f t="shared" ref="AO166" si="124">(C166-I166)/(H166-I166)</f>
        <v>0.36314572089436731</v>
      </c>
      <c r="AP166" s="40">
        <f t="shared" ref="AP166" si="125">(N165-I166)/(H166-I166)</f>
        <v>-0.36545875096373853</v>
      </c>
      <c r="AQ166" s="25">
        <f t="shared" ref="AQ166" si="126">LN(M166/L166)</f>
        <v>-7.6568713083523428E-4</v>
      </c>
      <c r="AR166" s="25">
        <f t="shared" ref="AR166" si="127">LN(N166/L166)</f>
        <v>-2.3590555090335532E-3</v>
      </c>
      <c r="AS166" s="25">
        <f>LN(N166/C166)</f>
        <v>-2.9914126095010717E-3</v>
      </c>
      <c r="AT166" s="28">
        <f>+(G166-I166)/(H166-I166)</f>
        <v>0.20894371626831018</v>
      </c>
      <c r="AU166" s="28">
        <f>+(N166-P166)/(O166-P166)</f>
        <v>0.12172284644196646</v>
      </c>
      <c r="AV166" s="40">
        <f>+(N166-V166)/(U166-V166)</f>
        <v>6.8385060494485381E-2</v>
      </c>
      <c r="AW166" s="25">
        <f>LN(N166/C166)</f>
        <v>-2.9914126095010717E-3</v>
      </c>
      <c r="AX166" s="28">
        <f>(N166-L166)/(U166-V166)</f>
        <v>-0.39189900052602483</v>
      </c>
      <c r="AY166" s="25">
        <f>LN(G166/I166)</f>
        <v>8.5748237685542514E-4</v>
      </c>
      <c r="AZ166" s="25">
        <f>LN(N166/P166)</f>
        <v>4.1221815167987054E-4</v>
      </c>
      <c r="BA166" s="25">
        <f t="shared" ref="BA166" si="128">AV165</f>
        <v>6.8385060494485381E-2</v>
      </c>
      <c r="BB166" s="25">
        <f>AR165</f>
        <v>-2.3590555090335532E-3</v>
      </c>
      <c r="BC166" s="25">
        <f t="shared" ref="BC166" si="129">AS165</f>
        <v>-2.9914126095010717E-3</v>
      </c>
      <c r="BD166" s="39">
        <f>IF(AR165&lt;0,1,0)</f>
        <v>1</v>
      </c>
      <c r="BE166" t="str">
        <f>IF(B166=2,IF(AV165&lt;0.226,IF(AND(ABS(AA166)&lt;0.03,AO166&lt;0.8),IF(AND(AT166&lt;0.5 &amp; Q165&lt;14),2,1),0),IF(AV165&lt;0.8,IF(AND(AT166&gt;0.2,AK166&gt;-0.03,AA166&gt;-0.01),1,0),0)),"")</f>
        <v/>
      </c>
      <c r="BF166" t="str">
        <f>IF(B166=2,IF(AV165&lt;0.226,IF(AND(ABS(AA166)&lt;0.03,AO166&lt;0.8),IF(AND(AT166&lt;0.5 &amp; Q165&lt;14),2,1),0),IF(AV165&lt;0.8,IF(AND(AT166&gt;0.2,AK166&gt;-0.03,AA166&gt;-0.01),1,0),0)),"")</f>
        <v/>
      </c>
      <c r="BG166" t="str">
        <f>IF(B166=3,IF(AV165&lt;0.85,IF(AND(K166&gt;942,AT166&gt;0.9),0.25,1)*IF(AR165&lt;-0.004,1,0.5),0),"")</f>
        <v/>
      </c>
      <c r="BH166" t="str">
        <f>IF(B166=4,IF(AV165&lt;0.6,IF(AQ166&gt;=0,IF(K166&lt;1018,2,1),0),IF(AV165&gt;0.85,IF(AQ166&lt;=0,-0.5,0),0)),"")</f>
        <v/>
      </c>
      <c r="BI166" t="str">
        <f>IF(B166=5,IF(AV165&lt;0.4,IF(AQ166&gt; -0.004,1,0),IF(AV165&lt;0.95,IF(AND(AO166&lt;0.85,AT166&lt;0.95,AQ166&gt;0,K166&lt;1115),0.5,0),0)),"")</f>
        <v/>
      </c>
      <c r="BJ166" s="25" t="str">
        <f>IF(MAX(BE166:BI166)=0,"",MAX(BE166:BI166)*AR166)</f>
        <v/>
      </c>
      <c r="BK166" s="50" t="s">
        <v>408</v>
      </c>
    </row>
    <row r="167" spans="1:63">
      <c r="A167" s="1">
        <v>42745</v>
      </c>
      <c r="B167" s="41">
        <f t="shared" si="93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00"/>
        <v>牛</v>
      </c>
      <c r="U167">
        <f t="shared" si="97"/>
        <v>3174.58</v>
      </c>
      <c r="V167">
        <f t="shared" si="98"/>
        <v>3157.33</v>
      </c>
      <c r="W167" s="40">
        <f t="shared" si="102"/>
        <v>5.4486064001191738E-3</v>
      </c>
      <c r="X167">
        <f t="shared" si="70"/>
        <v>1409</v>
      </c>
      <c r="Y167">
        <f t="shared" si="71"/>
        <v>1022</v>
      </c>
      <c r="Z167" s="25">
        <f t="shared" si="72"/>
        <v>5.4458149306881925E-3</v>
      </c>
      <c r="AA167" s="25">
        <f t="shared" si="83"/>
        <v>4.1917905567562834E-3</v>
      </c>
      <c r="AB167" s="25">
        <f t="shared" si="84"/>
        <v>-4.0749711152894968E-3</v>
      </c>
      <c r="AC167" s="25">
        <f t="shared" si="85"/>
        <v>1.3736352848298084E-3</v>
      </c>
      <c r="AD167" s="25">
        <f t="shared" si="86"/>
        <v>2.2106077133770634E-3</v>
      </c>
      <c r="AE167" s="25">
        <f t="shared" si="87"/>
        <v>-3.2379986867421546E-3</v>
      </c>
      <c r="AF167" s="25">
        <f t="shared" si="73"/>
        <v>-1.8643634019124269E-3</v>
      </c>
      <c r="AG167" s="25">
        <f t="shared" si="88"/>
        <v>2.3274271548439801E-3</v>
      </c>
      <c r="AH167" s="25">
        <f t="shared" si="74"/>
        <v>-5.2735705346452111E-4</v>
      </c>
      <c r="AI167" s="25">
        <f t="shared" si="75"/>
        <v>4.41969415787103E-5</v>
      </c>
      <c r="AJ167" s="25">
        <f t="shared" si="76"/>
        <v>-1.0360305797617545E-3</v>
      </c>
      <c r="AK167" s="25">
        <f t="shared" si="77"/>
        <v>5.049915363426632E-4</v>
      </c>
      <c r="AL167" s="25">
        <f t="shared" si="78"/>
        <v>4.020626905721662E-3</v>
      </c>
      <c r="AM167" s="25">
        <f t="shared" si="79"/>
        <v>4.5242017363288046E-3</v>
      </c>
      <c r="AN167" s="25">
        <f t="shared" si="80"/>
        <v>1.2305304074858368E-4</v>
      </c>
      <c r="AO167" s="40">
        <f t="shared" si="89"/>
        <v>0.80503144654088299</v>
      </c>
      <c r="AP167" s="40">
        <f t="shared" si="90"/>
        <v>-0.23663522012576282</v>
      </c>
      <c r="AQ167" s="25">
        <f t="shared" si="81"/>
        <v>-1.2305304074849383E-4</v>
      </c>
      <c r="AR167" s="25">
        <f t="shared" si="82"/>
        <v>-2.4924079790036436E-3</v>
      </c>
      <c r="AS167" s="25">
        <f>LN(N167/C167)</f>
        <v>-1.8643634019124269E-3</v>
      </c>
      <c r="AT167" s="28">
        <f>+(G167-I167)/(H167-I167)</f>
        <v>0.93081761006288588</v>
      </c>
      <c r="AU167" s="28">
        <f>+(N167-P167)/(O167-P167)</f>
        <v>9.9092812281931605E-2</v>
      </c>
      <c r="AV167" s="40">
        <f>+(N167-V167)/(U167-V167)</f>
        <v>0.25159420289855916</v>
      </c>
      <c r="AW167" s="25">
        <f>LN(N167/C167)</f>
        <v>-1.8643634019124269E-3</v>
      </c>
      <c r="AX167" s="28">
        <f>(N167-L167)/(U167-V167)</f>
        <v>-0.45739130434781872</v>
      </c>
      <c r="AY167" s="25">
        <f>LN(G167/I167)</f>
        <v>3.742990223084889E-3</v>
      </c>
      <c r="AZ167" s="25">
        <f>LN(N167/P167)</f>
        <v>4.4923062103943505E-4</v>
      </c>
      <c r="BA167" s="25">
        <f t="shared" si="94"/>
        <v>6.8385060494485381E-2</v>
      </c>
      <c r="BB167" s="25">
        <f>AR166</f>
        <v>-2.3590555090335532E-3</v>
      </c>
      <c r="BC167" s="25">
        <f t="shared" si="95"/>
        <v>-2.9914126095010717E-3</v>
      </c>
      <c r="BD167" s="39">
        <f>IF(AR166&lt;0,1,0)</f>
        <v>1</v>
      </c>
      <c r="BE167">
        <f>IF(B167=2,IF(AV166&lt;0.226,IF(AND(ABS(AA167)&lt;0.03,AO167&lt;0.8),IF(AND(AT167&lt;0.5 &amp; Q166&lt;14),2,1),0),IF(AV166&lt;0.8,IF(AND(AT167&gt;0.2,AK167&gt;-0.03,AA167&gt;-0.01),1,0),0)),"")</f>
        <v>0</v>
      </c>
      <c r="BF167">
        <f>IF(B167=2,IF(AV166&lt;0.226,IF(AND(ABS(AA167)&lt;0.03,AO167&lt;0.8),IF(AND(AT167&lt;0.5 &amp; Q166&lt;14),2,1),0),IF(AV166&lt;0.8,IF(AND(AT167&gt;0.2,AK167&gt;-0.03,AA167&gt;-0.01),1,0),0)),"")</f>
        <v>0</v>
      </c>
      <c r="BG167" t="str">
        <f>IF(B167=3,IF(AV166&lt;0.85,IF(AND(K167&gt;942,AT167&gt;0.9),0.25,1)*IF(AR166&lt;-0.004,1,0.5),0),"")</f>
        <v/>
      </c>
      <c r="BH167" t="str">
        <f>IF(B167=4,IF(AV166&lt;0.6,IF(AQ167&gt;=0,IF(K167&lt;1018,2,1),0),IF(AV166&gt;0.85,IF(AQ167&lt;=0,-0.5,0),0)),"")</f>
        <v/>
      </c>
      <c r="BI167" t="str">
        <f>IF(B167=5,IF(AV166&lt;0.4,IF(AQ167&gt; -0.004,1,0),IF(AV166&lt;0.95,IF(AND(AO167&lt;0.85,AT167&lt;0.95,AQ167&gt;0,K167&lt;1115),0.5,0),0)),"")</f>
        <v/>
      </c>
      <c r="BJ167" s="25" t="str">
        <f>IF(MAX(BE167:BI167)=0,"",MAX(BE167:BI167)*AR167)</f>
        <v/>
      </c>
    </row>
    <row r="168" spans="1:63">
      <c r="A168" s="1">
        <v>42746</v>
      </c>
      <c r="B168" s="41">
        <f t="shared" si="93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4" si="130">AVERAGE($N148:$N167)</f>
        <v>3130.6984999999995</v>
      </c>
      <c r="T168" t="str">
        <f t="shared" ref="T168:T199" si="131">IF(AVERAGE(N167)&lt;S167,"熊",IF(AVERAGE(N167)&gt;S167,"牛",""))</f>
        <v>牛</v>
      </c>
      <c r="U168">
        <f t="shared" ref="U168:U199" si="132">MAX(H168,O168)</f>
        <v>3167.01</v>
      </c>
      <c r="V168">
        <f t="shared" ref="V168:V199" si="133">MIN(I168,P168)</f>
        <v>3136.65</v>
      </c>
      <c r="W168" s="40">
        <f t="shared" si="102"/>
        <v>9.6325736950981459E-3</v>
      </c>
      <c r="X168">
        <f t="shared" ref="X168:X199" si="134">IF(U168=H168,J168,Q168)</f>
        <v>958</v>
      </c>
      <c r="Y168">
        <f t="shared" ref="Y168:Y199" si="135">IF(V168=I168,K168,R168)</f>
        <v>1500</v>
      </c>
      <c r="Z168" s="25">
        <f t="shared" si="72"/>
        <v>9.6176996084494249E-3</v>
      </c>
      <c r="AA168" s="25">
        <f t="shared" si="83"/>
        <v>-1.5795266287763276E-3</v>
      </c>
      <c r="AB168" s="25">
        <f t="shared" si="84"/>
        <v>-9.6006930562074957E-3</v>
      </c>
      <c r="AC168" s="25">
        <f t="shared" si="85"/>
        <v>3.1880638890665903E-5</v>
      </c>
      <c r="AD168" s="25">
        <f t="shared" si="86"/>
        <v>3.2670827280866766E-3</v>
      </c>
      <c r="AE168" s="25">
        <f t="shared" si="87"/>
        <v>-6.3654909670115912E-3</v>
      </c>
      <c r="AF168" s="25">
        <f t="shared" si="73"/>
        <v>-6.3336103281208915E-3</v>
      </c>
      <c r="AG168" s="25">
        <f t="shared" si="88"/>
        <v>-7.9131369568972293E-3</v>
      </c>
      <c r="AH168" s="25">
        <f t="shared" si="74"/>
        <v>-4.6261823731001228E-4</v>
      </c>
      <c r="AI168" s="25">
        <f t="shared" si="75"/>
        <v>-7.2253880451258307E-4</v>
      </c>
      <c r="AJ168" s="25">
        <f t="shared" si="76"/>
        <v>-3.3902118256550455E-4</v>
      </c>
      <c r="AK168" s="25">
        <f t="shared" si="77"/>
        <v>-3.325466979525603E-3</v>
      </c>
      <c r="AL168" s="25">
        <f t="shared" si="78"/>
        <v>6.5925497076122991E-3</v>
      </c>
      <c r="AM168" s="25">
        <f t="shared" si="79"/>
        <v>5.3290555777481081E-3</v>
      </c>
      <c r="AN168" s="25">
        <f t="shared" si="80"/>
        <v>1.2713669101589615E-5</v>
      </c>
      <c r="AO168" s="40">
        <f t="shared" si="89"/>
        <v>0.50360403652089458</v>
      </c>
      <c r="AP168" s="40">
        <f t="shared" si="90"/>
        <v>0.74339259971167504</v>
      </c>
      <c r="AQ168" s="25">
        <f t="shared" si="81"/>
        <v>-2.749912615424057E-3</v>
      </c>
      <c r="AR168" s="25">
        <f t="shared" si="82"/>
        <v>-3.0208570176967669E-3</v>
      </c>
      <c r="AS168" s="25">
        <f>LN(N168/C168)</f>
        <v>-6.3336103281208915E-3</v>
      </c>
      <c r="AT168" s="28">
        <f>+(G168-I168)/(H168-I168)</f>
        <v>0</v>
      </c>
      <c r="AU168" s="28">
        <f>+(N168-P168)/(O168-P168)</f>
        <v>5.9665871121664955E-3</v>
      </c>
      <c r="AV168" s="40">
        <f>+(N168-V168)/(U168-V168)</f>
        <v>3.2938076416307192E-3</v>
      </c>
      <c r="AW168" s="25">
        <f>LN(N168/C168)</f>
        <v>-6.3336103281208915E-3</v>
      </c>
      <c r="AX168" s="28">
        <f>(N168-L168)/(U168-V168)</f>
        <v>-0.31258234519103234</v>
      </c>
      <c r="AY168" s="25">
        <f>LN(G168/I168)</f>
        <v>0</v>
      </c>
      <c r="AZ168" s="25">
        <f>LN(N168/P168)</f>
        <v>3.1880638890665903E-5</v>
      </c>
      <c r="BA168" s="25">
        <f t="shared" si="94"/>
        <v>0.25159420289855916</v>
      </c>
      <c r="BB168" s="25">
        <f>AR167</f>
        <v>-2.4924079790036436E-3</v>
      </c>
      <c r="BC168" s="25">
        <f t="shared" si="95"/>
        <v>-1.8643634019124269E-3</v>
      </c>
      <c r="BD168" s="39">
        <f>IF(AR167&lt;0,1,0)</f>
        <v>1</v>
      </c>
      <c r="BE168" t="str">
        <f>IF(B168=2,IF(AV167&lt;0.226,IF(AND(ABS(AA168)&lt;0.03,AO168&lt;0.8),IF(AND(AT168&lt;0.5 &amp; Q167&lt;14),2,1),0),IF(AV167&lt;0.8,IF(AND(AT168&gt;0.2,AK168&gt;-0.03,AA168&gt;-0.01),1,0),0)),"")</f>
        <v/>
      </c>
      <c r="BF168" t="str">
        <f>IF(B168=2,IF(AV167&lt;0.226,IF(AND(ABS(AA168)&lt;0.03,AO168&lt;0.8),IF(AND(AT168&lt;0.5 &amp; Q167&lt;14),2,1),0),IF(AV167&lt;0.8,IF(AND(AT168&gt;0.2,AK168&gt;-0.03,AA168&gt;-0.01),1,0),0)),"")</f>
        <v/>
      </c>
      <c r="BG168">
        <f>IF(B168=3,IF(AV167&lt;0.85,IF(AND(K168&gt;942,AT168&gt;0.9),0.25,1)*IF(AR167&lt;-0.004,1,0.5),0),"")</f>
        <v>0.5</v>
      </c>
      <c r="BH168" t="str">
        <f>IF(B168=4,IF(AV167&lt;0.6,IF(AQ168&gt;=0,IF(K168&lt;1018,2,1),0),IF(AV167&gt;0.85,IF(AQ168&lt;=0,-0.5,0),0)),"")</f>
        <v/>
      </c>
      <c r="BI168" t="str">
        <f>IF(B168=5,IF(AV167&lt;0.4,IF(AQ168&gt; -0.004,1,0),IF(AV167&lt;0.95,IF(AND(AO168&lt;0.85,AT168&lt;0.95,AQ168&gt;0,K168&lt;1115),0.5,0),0)),"")</f>
        <v/>
      </c>
      <c r="BJ168" s="25">
        <f>IF(MAX(BE168:BI168)=0,"",MAX(BE168:BI168)*AR168)</f>
        <v>-1.5104285088483834E-3</v>
      </c>
    </row>
    <row r="169" spans="1:63">
      <c r="A169" s="1">
        <v>42747</v>
      </c>
      <c r="B169" s="41">
        <f t="shared" si="93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30"/>
        <v>3129.7839999999997</v>
      </c>
      <c r="T169" t="str">
        <f t="shared" si="131"/>
        <v>牛</v>
      </c>
      <c r="U169">
        <f t="shared" si="132"/>
        <v>3144.81</v>
      </c>
      <c r="V169">
        <f t="shared" si="133"/>
        <v>3116.09</v>
      </c>
      <c r="W169" s="40">
        <f t="shared" si="102"/>
        <v>9.1744641979531142E-3</v>
      </c>
      <c r="X169">
        <f t="shared" si="134"/>
        <v>1303</v>
      </c>
      <c r="Y169">
        <f t="shared" si="135"/>
        <v>1426</v>
      </c>
      <c r="Z169" s="25">
        <f t="shared" si="72"/>
        <v>9.1651774317078761E-3</v>
      </c>
      <c r="AA169" s="25">
        <f t="shared" si="83"/>
        <v>-1.0047286881876072E-3</v>
      </c>
      <c r="AB169" s="25">
        <f t="shared" si="84"/>
        <v>-8.1512690136068926E-3</v>
      </c>
      <c r="AC169" s="25">
        <f t="shared" si="85"/>
        <v>1.0231951843461637E-3</v>
      </c>
      <c r="AD169" s="25">
        <f t="shared" si="86"/>
        <v>3.5709716034281087E-3</v>
      </c>
      <c r="AE169" s="25">
        <f t="shared" si="87"/>
        <v>-5.6034925945250592E-3</v>
      </c>
      <c r="AF169" s="25">
        <f t="shared" si="73"/>
        <v>-4.5802974101788203E-3</v>
      </c>
      <c r="AG169" s="25">
        <f t="shared" si="88"/>
        <v>-5.5850260983663184E-3</v>
      </c>
      <c r="AH169" s="25">
        <f t="shared" si="74"/>
        <v>3.7011276099079536E-4</v>
      </c>
      <c r="AI169" s="25">
        <f t="shared" si="75"/>
        <v>1.4222712174536958E-3</v>
      </c>
      <c r="AJ169" s="25">
        <f t="shared" si="76"/>
        <v>8.2968220028384153E-5</v>
      </c>
      <c r="AK169" s="25">
        <f t="shared" si="77"/>
        <v>2.9188913649132323E-3</v>
      </c>
      <c r="AL169" s="25">
        <f t="shared" si="78"/>
        <v>3.8008504471297232E-3</v>
      </c>
      <c r="AM169" s="25">
        <f t="shared" si="79"/>
        <v>9.1744641979531142E-3</v>
      </c>
      <c r="AN169" s="25">
        <f t="shared" si="80"/>
        <v>-8.2733252132276017E-5</v>
      </c>
      <c r="AO169" s="40">
        <f t="shared" si="89"/>
        <v>6.6219614417432904E-2</v>
      </c>
      <c r="AP169" s="40">
        <f t="shared" si="90"/>
        <v>0.33025984911987499</v>
      </c>
      <c r="AQ169" s="25">
        <f t="shared" si="81"/>
        <v>4.7731557728580402E-5</v>
      </c>
      <c r="AR169" s="25">
        <f t="shared" si="82"/>
        <v>-7.416455522959756E-3</v>
      </c>
      <c r="AS169" s="25">
        <f>LN(N169/C169)</f>
        <v>-4.5802974101788203E-3</v>
      </c>
      <c r="AT169" s="28">
        <f>+(G169-I169)/(H169-I169)</f>
        <v>0.8340318524727921</v>
      </c>
      <c r="AU169" s="28">
        <f>+(N169-P169)/(O169-P169)</f>
        <v>0.11107242339833137</v>
      </c>
      <c r="AV169" s="40">
        <f>+(N169-V169)/(U169-V169)</f>
        <v>0.11107242339833137</v>
      </c>
      <c r="AW169" s="25">
        <f>LN(N169/C169)</f>
        <v>-4.5802974101788203E-3</v>
      </c>
      <c r="AX169" s="28">
        <f>(N169-L169)/(U169-V169)</f>
        <v>-0.80849582172701817</v>
      </c>
      <c r="AY169" s="25">
        <f>LN(G169/I169)</f>
        <v>3.17102935275166E-3</v>
      </c>
      <c r="AZ169" s="25">
        <f>LN(N169/P169)</f>
        <v>1.0231951843461637E-3</v>
      </c>
      <c r="BA169" s="25">
        <f t="shared" si="94"/>
        <v>3.2938076416307192E-3</v>
      </c>
      <c r="BB169" s="25">
        <f>AR168</f>
        <v>-3.0208570176967669E-3</v>
      </c>
      <c r="BC169" s="25">
        <f t="shared" si="95"/>
        <v>-6.3336103281208915E-3</v>
      </c>
      <c r="BD169" s="39">
        <f>IF(AR168&lt;0,1,0)</f>
        <v>1</v>
      </c>
      <c r="BE169" t="str">
        <f>IF(B169=2,IF(AV168&lt;0.226,IF(AND(ABS(AA169)&lt;0.03,AO169&lt;0.8),IF(AND(AT169&lt;0.5 &amp; Q168&lt;14),2,1),0),IF(AV168&lt;0.8,IF(AND(AT169&gt;0.2,AK169&gt;-0.03,AA169&gt;-0.01),1,0),0)),"")</f>
        <v/>
      </c>
      <c r="BF169" t="str">
        <f>IF(B169=2,IF(AV168&lt;0.226,IF(AND(ABS(AA169)&lt;0.03,AO169&lt;0.8),IF(AND(AT169&lt;0.5 &amp; Q168&lt;14),2,1),0),IF(AV168&lt;0.8,IF(AND(AT169&gt;0.2,AK169&gt;-0.03,AA169&gt;-0.01),1,0),0)),"")</f>
        <v/>
      </c>
      <c r="BG169" t="str">
        <f>IF(B169=3,IF(AV168&lt;0.85,IF(AND(K169&gt;942,AT169&gt;0.9),0.25,1)*IF(AR168&lt;-0.004,1,0.5),0),"")</f>
        <v/>
      </c>
      <c r="BH169">
        <f>IF(B169=4,IF(AV168&lt;0.6,IF(AQ169&gt;=0,IF(K169&lt;1018,2,1),0),IF(AV168&gt;0.85,IF(AQ169&lt;=0,-0.5,0),0)),"")</f>
        <v>1</v>
      </c>
      <c r="BI169" t="str">
        <f>IF(B169=5,IF(AV168&lt;0.4,IF(AQ169&gt; -0.004,1,0),IF(AV168&lt;0.95,IF(AND(AO169&lt;0.85,AT169&lt;0.95,AQ169&gt;0,K169&lt;1115),0.5,0),0)),"")</f>
        <v/>
      </c>
      <c r="BJ169" s="25">
        <f>IF(MAX(BE169:BI169)=0,"",MAX(BE169:BI169)*AR169)</f>
        <v>-7.416455522959756E-3</v>
      </c>
    </row>
    <row r="170" spans="1:63">
      <c r="A170" s="1">
        <v>42748</v>
      </c>
      <c r="B170" s="41">
        <f t="shared" si="93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30"/>
        <v>3128.7214999999997</v>
      </c>
      <c r="T170" t="str">
        <f t="shared" si="131"/>
        <v>熊</v>
      </c>
      <c r="U170">
        <f t="shared" si="132"/>
        <v>3130.51</v>
      </c>
      <c r="V170">
        <f t="shared" si="133"/>
        <v>3102.52</v>
      </c>
      <c r="W170" s="40">
        <f t="shared" si="102"/>
        <v>8.9812460859917207E-3</v>
      </c>
      <c r="X170">
        <f t="shared" si="134"/>
        <v>1113</v>
      </c>
      <c r="Y170">
        <f t="shared" si="135"/>
        <v>1435</v>
      </c>
      <c r="Z170" s="25">
        <f t="shared" si="72"/>
        <v>8.9824394752381961E-3</v>
      </c>
      <c r="AA170" s="25">
        <f t="shared" si="83"/>
        <v>-1.0264043394239153E-3</v>
      </c>
      <c r="AB170" s="25">
        <f t="shared" si="84"/>
        <v>-5.6861381374305195E-3</v>
      </c>
      <c r="AC170" s="25">
        <f t="shared" si="85"/>
        <v>3.2951079485612198E-3</v>
      </c>
      <c r="AD170" s="25">
        <f t="shared" si="86"/>
        <v>4.6201289561391698E-3</v>
      </c>
      <c r="AE170" s="25">
        <f t="shared" si="87"/>
        <v>-4.3611171298525205E-3</v>
      </c>
      <c r="AF170" s="25">
        <f t="shared" si="73"/>
        <v>-1.0660091812911988E-3</v>
      </c>
      <c r="AG170" s="25">
        <f t="shared" si="88"/>
        <v>-2.0924135207151038E-3</v>
      </c>
      <c r="AH170" s="25">
        <f t="shared" si="74"/>
        <v>1.1386034255999034E-3</v>
      </c>
      <c r="AI170" s="25">
        <f t="shared" si="75"/>
        <v>6.0314019704453493E-4</v>
      </c>
      <c r="AJ170" s="25">
        <f t="shared" si="76"/>
        <v>-3.8838379868557027E-4</v>
      </c>
      <c r="AK170" s="25">
        <f t="shared" si="77"/>
        <v>2.31753528342003E-3</v>
      </c>
      <c r="AL170" s="25">
        <f t="shared" si="78"/>
        <v>8.4527831917658638E-3</v>
      </c>
      <c r="AM170" s="25">
        <f t="shared" si="79"/>
        <v>6.8547321426287999E-3</v>
      </c>
      <c r="AN170" s="25">
        <f t="shared" si="80"/>
        <v>1.1525569167785652E-4</v>
      </c>
      <c r="AO170" s="40">
        <f t="shared" si="89"/>
        <v>0.45237191650853542</v>
      </c>
      <c r="AP170" s="40">
        <f t="shared" si="90"/>
        <v>0.57381404174573569</v>
      </c>
      <c r="AQ170" s="25">
        <f t="shared" si="81"/>
        <v>-5.5078600474661081E-4</v>
      </c>
      <c r="AR170" s="25">
        <f t="shared" si="82"/>
        <v>-3.4988001563890326E-3</v>
      </c>
      <c r="AS170" s="25">
        <f>LN(N170/C170)</f>
        <v>-1.0660091812911988E-3</v>
      </c>
      <c r="AT170" s="28">
        <f>+(G170-I170)/(H170-I170)</f>
        <v>0.72675521821631217</v>
      </c>
      <c r="AU170" s="28">
        <f>+(N170-P170)/(O170-P170)</f>
        <v>0.47985004686036392</v>
      </c>
      <c r="AV170" s="40">
        <f>+(N170-V170)/(U170-V170)</f>
        <v>0.36584494462308503</v>
      </c>
      <c r="AW170" s="25">
        <f>LN(N170/C170)</f>
        <v>-1.0660091812911988E-3</v>
      </c>
      <c r="AX170" s="28">
        <f>(N170-L170)/(U170-V170)</f>
        <v>-0.38978206502321411</v>
      </c>
      <c r="AY170" s="25">
        <f>LN(G170/I170)</f>
        <v>6.1501895190464919E-3</v>
      </c>
      <c r="AZ170" s="25">
        <f>LN(N170/P170)</f>
        <v>3.2951079485612198E-3</v>
      </c>
      <c r="BA170" s="25">
        <f t="shared" si="94"/>
        <v>0.11107242339833137</v>
      </c>
      <c r="BB170" s="25">
        <f>AR169</f>
        <v>-7.416455522959756E-3</v>
      </c>
      <c r="BC170" s="25">
        <f t="shared" si="95"/>
        <v>-4.5802974101788203E-3</v>
      </c>
      <c r="BD170" s="39">
        <f>IF(AR169&lt;0,1,0)</f>
        <v>1</v>
      </c>
      <c r="BE170" t="str">
        <f>IF(B170=2,IF(AV169&lt;0.226,IF(AND(ABS(AA170)&lt;0.03,AO170&lt;0.8),IF(AND(AT170&lt;0.5 &amp; Q169&lt;14),2,1),0),IF(AV169&lt;0.8,IF(AND(AT170&gt;0.2,AK170&gt;-0.03,AA170&gt;-0.01),1,0),0)),"")</f>
        <v/>
      </c>
      <c r="BF170" t="str">
        <f>IF(B170=2,IF(AV169&lt;0.226,IF(AND(ABS(AA170)&lt;0.03,AO170&lt;0.8),IF(AND(AT170&lt;0.5 &amp; Q169&lt;14),2,1),0),IF(AV169&lt;0.8,IF(AND(AT170&gt;0.2,AK170&gt;-0.03,AA170&gt;-0.01),1,0),0)),"")</f>
        <v/>
      </c>
      <c r="BG170" t="str">
        <f>IF(B170=3,IF(AV169&lt;0.85,IF(AND(K170&gt;942,AT170&gt;0.9),0.25,1)*IF(AR169&lt;-0.004,1,0.5),0),"")</f>
        <v/>
      </c>
      <c r="BH170" t="str">
        <f>IF(B170=4,IF(AV169&lt;0.6,IF(AQ170&gt;=0,IF(K170&lt;1018,2,1),0),IF(AV169&gt;0.85,IF(AQ170&lt;=0,-0.5,0),0)),"")</f>
        <v/>
      </c>
      <c r="BI170">
        <f>IF(B170=5,IF(AV169&lt;0.4,IF(AQ170&gt; -0.004,1,0),IF(AV169&lt;0.95,IF(AND(AO170&lt;0.85,AT170&lt;0.95,AQ170&gt;0,K170&lt;1115),0.5,0),0)),"")</f>
        <v>1</v>
      </c>
      <c r="BJ170" s="25">
        <f>IF(MAX(BE170:BI170)=0,"",MAX(BE170:BI170)*AR170)</f>
        <v>-3.4988001563890326E-3</v>
      </c>
    </row>
    <row r="171" spans="1:63">
      <c r="A171" s="1">
        <v>42751</v>
      </c>
      <c r="B171" s="41">
        <f t="shared" si="93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30"/>
        <v>3128.4754999999996</v>
      </c>
      <c r="T171" t="str">
        <f t="shared" si="131"/>
        <v>熊</v>
      </c>
      <c r="U171">
        <f t="shared" si="132"/>
        <v>3105.13</v>
      </c>
      <c r="V171">
        <f t="shared" si="133"/>
        <v>3044.35</v>
      </c>
      <c r="W171" s="40">
        <f t="shared" si="102"/>
        <v>1.9768168785109223E-2</v>
      </c>
      <c r="X171">
        <f t="shared" si="134"/>
        <v>1459</v>
      </c>
      <c r="Y171">
        <f t="shared" si="135"/>
        <v>1432</v>
      </c>
      <c r="Z171" s="25">
        <f t="shared" si="72"/>
        <v>1.9578094952794244E-2</v>
      </c>
      <c r="AA171" s="25">
        <f t="shared" si="83"/>
        <v>-2.6603417515849281E-3</v>
      </c>
      <c r="AB171" s="25">
        <f t="shared" si="84"/>
        <v>-5.5085327274163464E-4</v>
      </c>
      <c r="AC171" s="25">
        <f t="shared" si="85"/>
        <v>1.9217315512367706E-2</v>
      </c>
      <c r="AD171" s="25">
        <f t="shared" si="86"/>
        <v>2.0613177690943446E-4</v>
      </c>
      <c r="AE171" s="25">
        <f t="shared" si="87"/>
        <v>-1.9562037008199799E-2</v>
      </c>
      <c r="AF171" s="25">
        <f t="shared" si="73"/>
        <v>-3.4472149583215131E-4</v>
      </c>
      <c r="AG171" s="25">
        <f t="shared" si="88"/>
        <v>-3.0050632474170869E-3</v>
      </c>
      <c r="AH171" s="25">
        <f t="shared" si="74"/>
        <v>-8.3784755432231577E-4</v>
      </c>
      <c r="AI171" s="25">
        <f t="shared" si="75"/>
        <v>-1.4473391959050636E-3</v>
      </c>
      <c r="AJ171" s="25">
        <f t="shared" si="76"/>
        <v>-6.9625198840153144E-3</v>
      </c>
      <c r="AK171" s="25">
        <f t="shared" si="77"/>
        <v>-1.1025320025109609E-2</v>
      </c>
      <c r="AL171" s="25">
        <f t="shared" si="78"/>
        <v>1.2198474478334128E-2</v>
      </c>
      <c r="AM171" s="25">
        <f t="shared" si="79"/>
        <v>1.9768168785109223E-2</v>
      </c>
      <c r="AN171" s="25">
        <f t="shared" si="80"/>
        <v>8.7931127187232502E-5</v>
      </c>
      <c r="AO171" s="40">
        <f t="shared" si="89"/>
        <v>1</v>
      </c>
      <c r="AP171" s="40">
        <f t="shared" si="90"/>
        <v>1.2197130712008626</v>
      </c>
      <c r="AQ171" s="25">
        <f t="shared" si="81"/>
        <v>1.7667532947472668E-3</v>
      </c>
      <c r="AR171" s="25">
        <f t="shared" si="82"/>
        <v>1.0592667402090196E-2</v>
      </c>
      <c r="AS171" s="25">
        <f>LN(N171/C171)</f>
        <v>-3.4472149583215131E-4</v>
      </c>
      <c r="AT171" s="28">
        <f>+(G171-I171)/(H171-I171)</f>
        <v>9.564293304994477E-2</v>
      </c>
      <c r="AU171" s="28">
        <f>+(N171-P171)/(O171-P171)</f>
        <v>0.97186574531095704</v>
      </c>
      <c r="AV171" s="40">
        <f>+(N171-V171)/(U171-V171)</f>
        <v>0.97186574531095704</v>
      </c>
      <c r="AW171" s="25">
        <f>LN(N171/C171)</f>
        <v>-3.4472149583215131E-4</v>
      </c>
      <c r="AX171" s="28">
        <f>(N171-L171)/(U171-V171)</f>
        <v>0.53800592300098993</v>
      </c>
      <c r="AY171" s="25">
        <f>LN(G171/I171)</f>
        <v>1.1731544532245196E-3</v>
      </c>
      <c r="AZ171" s="25">
        <f>LN(N171/P171)</f>
        <v>1.9217315512367706E-2</v>
      </c>
      <c r="BA171" s="25">
        <f t="shared" si="94"/>
        <v>0.36584494462308503</v>
      </c>
      <c r="BB171" s="25">
        <f>AR170</f>
        <v>-3.4988001563890326E-3</v>
      </c>
      <c r="BC171" s="25">
        <f t="shared" si="95"/>
        <v>-1.0660091812911988E-3</v>
      </c>
      <c r="BD171" s="39">
        <f>IF(AR170&lt;0,1,0)</f>
        <v>1</v>
      </c>
      <c r="BE171" t="str">
        <f>IF(B171=2,IF(AV170&lt;0.226,IF(AND(ABS(AA171)&lt;0.03,AO171&lt;0.8),IF(AND(AT171&lt;0.5 &amp; Q170&lt;14),2,1),0),IF(AV170&lt;0.8,IF(AND(AT171&gt;0.2,AK171&gt;-0.03,AA171&gt;-0.01),1,0),0)),"")</f>
        <v/>
      </c>
      <c r="BF171" t="str">
        <f>IF(B171=2,IF(AV170&lt;0.226,IF(AND(ABS(AA171)&lt;0.03,AO171&lt;0.8),IF(AND(AT171&lt;0.5 &amp; Q170&lt;14),2,1),0),IF(AV170&lt;0.8,IF(AND(AT171&gt;0.2,AK171&gt;-0.03,AA171&gt;-0.01),1,0),0)),"")</f>
        <v/>
      </c>
      <c r="BG171" t="str">
        <f>IF(B171=3,IF(AV170&lt;0.85,IF(AND(K171&gt;942,AT171&gt;0.9),0.25,1)*IF(AR170&lt;-0.004,1,0.5),0),"")</f>
        <v/>
      </c>
      <c r="BH171" t="str">
        <f>IF(B171=4,IF(AV170&lt;0.6,IF(AQ171&gt;=0,IF(K171&lt;1018,2,1),0),IF(AV170&gt;0.85,IF(AQ171&lt;=0,-0.5,0),0)),"")</f>
        <v/>
      </c>
      <c r="BI171" t="str">
        <f>IF(B171=5,IF(AV170&lt;0.4,IF(AQ171&gt; -0.004,1,0),IF(AV170&lt;0.95,IF(AND(AO171&lt;0.85,AT171&lt;0.95,AQ171&gt;0,K171&lt;1115),0.5,0),0)),"")</f>
        <v/>
      </c>
      <c r="BJ171" s="25" t="str">
        <f>IF(MAX(BE171:BI171)=0,"",MAX(BE171:BI171)*AR171)</f>
        <v/>
      </c>
    </row>
    <row r="172" spans="1:63">
      <c r="A172" s="1">
        <v>42752</v>
      </c>
      <c r="B172" s="41">
        <f t="shared" si="93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30"/>
        <v>3127.4974999999995</v>
      </c>
      <c r="T172" t="str">
        <f t="shared" si="131"/>
        <v>熊</v>
      </c>
      <c r="U172">
        <f t="shared" si="132"/>
        <v>3108.76</v>
      </c>
      <c r="V172">
        <f t="shared" si="133"/>
        <v>3072.33</v>
      </c>
      <c r="W172" s="40">
        <f t="shared" si="102"/>
        <v>1.17877014661749E-2</v>
      </c>
      <c r="X172">
        <f t="shared" si="134"/>
        <v>1500</v>
      </c>
      <c r="Y172">
        <f t="shared" si="135"/>
        <v>1322</v>
      </c>
      <c r="Z172" s="25">
        <f t="shared" si="72"/>
        <v>1.1800986708908008E-2</v>
      </c>
      <c r="AA172" s="25">
        <f t="shared" si="83"/>
        <v>-5.2952655453889202E-3</v>
      </c>
      <c r="AB172" s="25">
        <f t="shared" si="84"/>
        <v>0</v>
      </c>
      <c r="AC172" s="25">
        <f t="shared" si="85"/>
        <v>1.17877014661749E-2</v>
      </c>
      <c r="AD172" s="25">
        <f t="shared" si="86"/>
        <v>7.0144692114993473E-3</v>
      </c>
      <c r="AE172" s="25">
        <f t="shared" si="87"/>
        <v>-4.7732322546754141E-3</v>
      </c>
      <c r="AF172" s="25">
        <f t="shared" si="73"/>
        <v>7.0144692114993473E-3</v>
      </c>
      <c r="AG172" s="25">
        <f t="shared" si="88"/>
        <v>1.7192036661106247E-3</v>
      </c>
      <c r="AH172" s="25">
        <f t="shared" si="74"/>
        <v>-1.1311760087442701E-3</v>
      </c>
      <c r="AI172" s="25">
        <f t="shared" si="75"/>
        <v>1.7865296567651531E-3</v>
      </c>
      <c r="AJ172" s="25">
        <f t="shared" si="76"/>
        <v>7.6419677251619075E-4</v>
      </c>
      <c r="AK172" s="25">
        <f t="shared" si="77"/>
        <v>4.5350004866681295E-5</v>
      </c>
      <c r="AL172" s="25">
        <f t="shared" si="78"/>
        <v>6.3275380464500267E-3</v>
      </c>
      <c r="AM172" s="25">
        <f t="shared" si="79"/>
        <v>1.17877014661749E-2</v>
      </c>
      <c r="AN172" s="25">
        <f t="shared" si="80"/>
        <v>1.1984368511002374E-4</v>
      </c>
      <c r="AO172" s="40">
        <f t="shared" si="89"/>
        <v>0.28374233128835363</v>
      </c>
      <c r="AP172" s="40">
        <f t="shared" si="90"/>
        <v>1.1216768916155477</v>
      </c>
      <c r="AQ172" s="25">
        <f t="shared" si="81"/>
        <v>-1.740762971367923E-3</v>
      </c>
      <c r="AR172" s="25">
        <f t="shared" si="82"/>
        <v>6.8492755215227852E-3</v>
      </c>
      <c r="AS172" s="25">
        <f>LN(N172/C172)</f>
        <v>7.0144692114993473E-3</v>
      </c>
      <c r="AT172" s="28">
        <f>+(G172-I172)/(H172-I172)</f>
        <v>0.29089979550102607</v>
      </c>
      <c r="AU172" s="28">
        <f>+(N172-P172)/(O172-P172)</f>
        <v>1</v>
      </c>
      <c r="AV172" s="40">
        <f>+(N172-V172)/(U172-V172)</f>
        <v>1</v>
      </c>
      <c r="AW172" s="25">
        <f>LN(N172/C172)</f>
        <v>7.0144692114993473E-3</v>
      </c>
      <c r="AX172" s="28">
        <f>(N172-L172)/(U172-V172)</f>
        <v>0.58248696129563782</v>
      </c>
      <c r="AY172" s="25">
        <f>LN(G172/I172)</f>
        <v>1.8448125971638175E-3</v>
      </c>
      <c r="AZ172" s="25">
        <f>LN(N172/P172)</f>
        <v>1.17877014661749E-2</v>
      </c>
      <c r="BA172" s="25">
        <f t="shared" si="94"/>
        <v>0.97186574531095704</v>
      </c>
      <c r="BB172" s="25">
        <f>AR171</f>
        <v>1.0592667402090196E-2</v>
      </c>
      <c r="BC172" s="25">
        <f t="shared" si="95"/>
        <v>-3.4472149583215131E-4</v>
      </c>
      <c r="BD172" s="39">
        <f>IF(AR171&lt;0,1,0)</f>
        <v>0</v>
      </c>
      <c r="BE172">
        <f>IF(B172=2,IF(AV171&lt;0.226,IF(AND(ABS(AA172)&lt;0.03,AO172&lt;0.8),IF(AND(AT172&lt;0.5 &amp; Q171&lt;14),2,1),0),IF(AV171&lt;0.8,IF(AND(AT172&gt;0.2,AK172&gt;-0.03,AA172&gt;-0.01),1,0),0)),"")</f>
        <v>0</v>
      </c>
      <c r="BF172">
        <f>IF(B172=2,IF(AV171&lt;0.226,IF(AND(ABS(AA172)&lt;0.03,AO172&lt;0.8),IF(AND(AT172&lt;0.5 &amp; Q171&lt;14),2,1),0),IF(AV171&lt;0.8,IF(AND(AT172&gt;0.2,AK172&gt;-0.03,AA172&gt;-0.01),1,0),0)),"")</f>
        <v>0</v>
      </c>
      <c r="BG172" t="str">
        <f>IF(B172=3,IF(AV171&lt;0.85,IF(AND(K172&gt;942,AT172&gt;0.9),0.25,1)*IF(AR171&lt;-0.004,1,0.5),0),"")</f>
        <v/>
      </c>
      <c r="BH172" t="str">
        <f>IF(B172=4,IF(AV171&lt;0.6,IF(AQ172&gt;=0,IF(K172&lt;1018,2,1),0),IF(AV171&gt;0.85,IF(AQ172&lt;=0,-0.5,0),0)),"")</f>
        <v/>
      </c>
      <c r="BI172" t="str">
        <f>IF(B172=5,IF(AV171&lt;0.4,IF(AQ172&gt; -0.004,1,0),IF(AV171&lt;0.95,IF(AND(AO172&lt;0.85,AT172&lt;0.95,AQ172&gt;0,K172&lt;1115),0.5,0),0)),"")</f>
        <v/>
      </c>
      <c r="BJ172" s="25" t="str">
        <f>IF(MAX(BE172:BI172)=0,"",MAX(BE172:BI172)*AR172)</f>
        <v/>
      </c>
    </row>
    <row r="173" spans="1:63">
      <c r="A173" s="1">
        <v>42753</v>
      </c>
      <c r="B173" s="41">
        <f t="shared" si="93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30"/>
        <v>3127.0314999999996</v>
      </c>
      <c r="T173" t="str">
        <f t="shared" si="131"/>
        <v>熊</v>
      </c>
      <c r="U173">
        <f t="shared" si="132"/>
        <v>3123.64</v>
      </c>
      <c r="V173">
        <f t="shared" si="133"/>
        <v>3098.61</v>
      </c>
      <c r="W173" s="40">
        <f t="shared" si="102"/>
        <v>8.0453646225877497E-3</v>
      </c>
      <c r="X173">
        <f t="shared" si="134"/>
        <v>1333</v>
      </c>
      <c r="Y173">
        <f t="shared" si="135"/>
        <v>938</v>
      </c>
      <c r="Z173" s="25">
        <f t="shared" si="72"/>
        <v>8.0618147618494642E-3</v>
      </c>
      <c r="AA173" s="25">
        <f t="shared" si="83"/>
        <v>-1.2875151452204072E-3</v>
      </c>
      <c r="AB173" s="25">
        <f t="shared" si="84"/>
        <v>-3.4088846716808698E-3</v>
      </c>
      <c r="AC173" s="25">
        <f t="shared" si="85"/>
        <v>4.6364799509069276E-3</v>
      </c>
      <c r="AD173" s="25">
        <f t="shared" si="86"/>
        <v>6.0625707492966644E-3</v>
      </c>
      <c r="AE173" s="25">
        <f t="shared" si="87"/>
        <v>-1.982793873291143E-3</v>
      </c>
      <c r="AF173" s="25">
        <f t="shared" si="73"/>
        <v>2.653686077615782E-3</v>
      </c>
      <c r="AG173" s="25">
        <f t="shared" si="88"/>
        <v>1.3661709323952978E-3</v>
      </c>
      <c r="AH173" s="25">
        <f t="shared" si="74"/>
        <v>-1.0731222600554881E-3</v>
      </c>
      <c r="AI173" s="25">
        <f t="shared" si="75"/>
        <v>-7.4107252691587374E-4</v>
      </c>
      <c r="AJ173" s="25">
        <f t="shared" si="76"/>
        <v>3.7033041946922339E-4</v>
      </c>
      <c r="AK173" s="25">
        <f t="shared" si="77"/>
        <v>4.0244090033765435E-3</v>
      </c>
      <c r="AL173" s="25">
        <f t="shared" si="78"/>
        <v>6.8441209508402004E-3</v>
      </c>
      <c r="AM173" s="25">
        <f t="shared" si="79"/>
        <v>4.0194127652966247E-3</v>
      </c>
      <c r="AN173" s="25">
        <f t="shared" si="80"/>
        <v>8.6610220380970742E-5</v>
      </c>
      <c r="AO173" s="40">
        <f t="shared" si="89"/>
        <v>0.28900375939850398</v>
      </c>
      <c r="AP173" s="40">
        <f t="shared" si="90"/>
        <v>0.47697368421053632</v>
      </c>
      <c r="AQ173" s="25">
        <f t="shared" si="81"/>
        <v>-1.7322794274185767E-4</v>
      </c>
      <c r="AR173" s="25">
        <f t="shared" si="82"/>
        <v>-1.4573331461414834E-3</v>
      </c>
      <c r="AS173" s="25">
        <f>LN(N173/C173)</f>
        <v>2.653686077615782E-3</v>
      </c>
      <c r="AT173" s="28">
        <f>+(G173-I173)/(H173-I173)</f>
        <v>0.87734962406016426</v>
      </c>
      <c r="AU173" s="28">
        <f>+(N173-P173)/(O173-P173)</f>
        <v>0.15163607342379326</v>
      </c>
      <c r="AV173" s="40">
        <f>+(N173-V173)/(U173-V173)</f>
        <v>0.57530962844587441</v>
      </c>
      <c r="AW173" s="25">
        <f>LN(N173/C173)</f>
        <v>2.653686077615782E-3</v>
      </c>
      <c r="AX173" s="28">
        <f>(N173-L173)/(U173-V173)</f>
        <v>-0.1813823411905717</v>
      </c>
      <c r="AY173" s="25">
        <f>LN(G173/I173)</f>
        <v>6.0072028766675559E-3</v>
      </c>
      <c r="AZ173" s="25">
        <f>LN(N173/P173)</f>
        <v>6.105280936157079E-4</v>
      </c>
      <c r="BA173" s="25">
        <f t="shared" si="94"/>
        <v>1</v>
      </c>
      <c r="BB173" s="25">
        <f>AR172</f>
        <v>6.8492755215227852E-3</v>
      </c>
      <c r="BC173" s="25">
        <f t="shared" si="95"/>
        <v>7.0144692114993473E-3</v>
      </c>
      <c r="BD173" s="39">
        <f>IF(AR172&lt;0,1,0)</f>
        <v>0</v>
      </c>
      <c r="BE173" t="str">
        <f>IF(B173=2,IF(AV172&lt;0.226,IF(AND(ABS(AA173)&lt;0.03,AO173&lt;0.8),IF(AND(AT173&lt;0.5 &amp; Q172&lt;14),2,1),0),IF(AV172&lt;0.8,IF(AND(AT173&gt;0.2,AK173&gt;-0.03,AA173&gt;-0.01),1,0),0)),"")</f>
        <v/>
      </c>
      <c r="BF173" t="str">
        <f>IF(B173=2,IF(AV172&lt;0.226,IF(AND(ABS(AA173)&lt;0.03,AO173&lt;0.8),IF(AND(AT173&lt;0.5 &amp; Q172&lt;14),2,1),0),IF(AV172&lt;0.8,IF(AND(AT173&gt;0.2,AK173&gt;-0.03,AA173&gt;-0.01),1,0),0)),"")</f>
        <v/>
      </c>
      <c r="BG173">
        <f>IF(B173=3,IF(AV172&lt;0.85,IF(AND(K173&gt;942,AT173&gt;0.9),0.25,1)*IF(AR172&lt;-0.004,1,0.5),0),"")</f>
        <v>0</v>
      </c>
      <c r="BH173" t="str">
        <f>IF(B173=4,IF(AV172&lt;0.6,IF(AQ173&gt;=0,IF(K173&lt;1018,2,1),0),IF(AV172&gt;0.85,IF(AQ173&lt;=0,-0.5,0),0)),"")</f>
        <v/>
      </c>
      <c r="BI173" t="str">
        <f>IF(B173=5,IF(AV172&lt;0.4,IF(AQ173&gt; -0.004,1,0),IF(AV172&lt;0.95,IF(AND(AO173&lt;0.85,AT173&lt;0.95,AQ173&gt;0,K173&lt;1115),0.5,0),0)),"")</f>
        <v/>
      </c>
      <c r="BJ173" s="25" t="str">
        <f>IF(MAX(BE173:BI173)=0,"",MAX(BE173:BI173)*AR173)</f>
        <v/>
      </c>
    </row>
    <row r="174" spans="1:63">
      <c r="A174" s="1">
        <v>42754</v>
      </c>
      <c r="B174" s="41">
        <f t="shared" si="93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30"/>
        <v>3127.538</v>
      </c>
      <c r="T174" t="str">
        <f t="shared" si="131"/>
        <v>熊</v>
      </c>
      <c r="U174">
        <f t="shared" si="132"/>
        <v>3115.69</v>
      </c>
      <c r="V174">
        <f t="shared" si="133"/>
        <v>3094</v>
      </c>
      <c r="W174" s="40">
        <f t="shared" si="102"/>
        <v>6.9858843873342727E-3</v>
      </c>
      <c r="X174">
        <f t="shared" si="134"/>
        <v>1015</v>
      </c>
      <c r="Y174">
        <f t="shared" si="135"/>
        <v>1447</v>
      </c>
      <c r="Z174" s="25">
        <f t="shared" si="72"/>
        <v>6.9855747398525772E-3</v>
      </c>
      <c r="AA174" s="25">
        <f t="shared" si="83"/>
        <v>-2.5860502866621188E-3</v>
      </c>
      <c r="AB174" s="25">
        <f t="shared" si="84"/>
        <v>-4.632482572523809E-3</v>
      </c>
      <c r="AC174" s="25">
        <f t="shared" si="85"/>
        <v>2.353401814810481E-3</v>
      </c>
      <c r="AD174" s="25">
        <f t="shared" si="86"/>
        <v>3.4465830351912033E-3</v>
      </c>
      <c r="AE174" s="25">
        <f t="shared" si="87"/>
        <v>-3.539301352142997E-3</v>
      </c>
      <c r="AF174" s="25">
        <f t="shared" si="73"/>
        <v>-1.1858995373326283E-3</v>
      </c>
      <c r="AG174" s="25">
        <f t="shared" si="88"/>
        <v>-3.7719498239946305E-3</v>
      </c>
      <c r="AH174" s="25">
        <f t="shared" si="74"/>
        <v>-7.7325321128296064E-4</v>
      </c>
      <c r="AI174" s="25">
        <f t="shared" si="75"/>
        <v>-2.1902771110188734E-4</v>
      </c>
      <c r="AJ174" s="25">
        <f t="shared" si="76"/>
        <v>-1.6309746914255508E-3</v>
      </c>
      <c r="AK174" s="25">
        <f t="shared" si="77"/>
        <v>1.9915934982133467E-3</v>
      </c>
      <c r="AL174" s="25">
        <f t="shared" si="78"/>
        <v>5.9876755883735639E-3</v>
      </c>
      <c r="AM174" s="25">
        <f t="shared" si="79"/>
        <v>5.7944274094007975E-3</v>
      </c>
      <c r="AN174" s="25">
        <f t="shared" si="80"/>
        <v>5.7854560080588962E-5</v>
      </c>
      <c r="AO174" s="40">
        <f t="shared" si="89"/>
        <v>0.42365591397847813</v>
      </c>
      <c r="AP174" s="40">
        <f t="shared" si="90"/>
        <v>0.8559139784946318</v>
      </c>
      <c r="AQ174" s="25">
        <f t="shared" si="81"/>
        <v>-5.079487659647307E-4</v>
      </c>
      <c r="AR174" s="25">
        <f t="shared" si="82"/>
        <v>-3.2353475956264166E-3</v>
      </c>
      <c r="AS174" s="25">
        <f>LN(N174/C174)</f>
        <v>-1.1858995373326283E-3</v>
      </c>
      <c r="AT174" s="28">
        <f>+(G174-I174)/(H174-I174)</f>
        <v>0.75645161290321383</v>
      </c>
      <c r="AU174" s="28">
        <f>+(N174-P174)/(O174-P174)</f>
        <v>0.4054505005561711</v>
      </c>
      <c r="AV174" s="40">
        <f>+(N174-V174)/(U174-V174)</f>
        <v>0.33609958506223814</v>
      </c>
      <c r="AW174" s="25">
        <f>LN(N174/C174)</f>
        <v>-1.1858995373326283E-3</v>
      </c>
      <c r="AX174" s="28">
        <f>(N174-L174)/(U174-V174)</f>
        <v>-0.46334716459198511</v>
      </c>
      <c r="AY174" s="25">
        <f>LN(G174/I174)</f>
        <v>4.5326860513957489E-3</v>
      </c>
      <c r="AZ174" s="25">
        <f>LN(N174/P174)</f>
        <v>2.353401814810481E-3</v>
      </c>
      <c r="BA174" s="25">
        <f t="shared" si="94"/>
        <v>0.57530962844587441</v>
      </c>
      <c r="BB174" s="25">
        <f>AR173</f>
        <v>-1.4573331461414834E-3</v>
      </c>
      <c r="BC174" s="25">
        <f t="shared" si="95"/>
        <v>2.653686077615782E-3</v>
      </c>
      <c r="BD174" s="39">
        <f>IF(AR173&lt;0,1,0)</f>
        <v>1</v>
      </c>
      <c r="BE174" t="str">
        <f>IF(B174=2,IF(AV173&lt;0.226,IF(AND(ABS(AA174)&lt;0.03,AO174&lt;0.8),IF(AND(AT174&lt;0.5 &amp; Q173&lt;14),2,1),0),IF(AV173&lt;0.8,IF(AND(AT174&gt;0.2,AK174&gt;-0.03,AA174&gt;-0.01),1,0),0)),"")</f>
        <v/>
      </c>
      <c r="BF174" t="str">
        <f>IF(B174=2,IF(AV173&lt;0.226,IF(AND(ABS(AA174)&lt;0.03,AO174&lt;0.8),IF(AND(AT174&lt;0.5 &amp; Q173&lt;14),2,1),0),IF(AV173&lt;0.8,IF(AND(AT174&gt;0.2,AK174&gt;-0.03,AA174&gt;-0.01),1,0),0)),"")</f>
        <v/>
      </c>
      <c r="BG174" t="str">
        <f>IF(B174=3,IF(AV173&lt;0.85,IF(AND(K174&gt;942,AT174&gt;0.9),0.25,1)*IF(AR173&lt;-0.004,1,0.5),0),"")</f>
        <v/>
      </c>
      <c r="BH174">
        <f>IF(B174=4,IF(AV173&lt;0.6,IF(AQ174&gt;=0,IF(K174&lt;1018,2,1),0),IF(AV173&gt;0.85,IF(AQ174&lt;=0,-0.5,0),0)),"")</f>
        <v>0</v>
      </c>
      <c r="BI174" t="str">
        <f>IF(B174=5,IF(AV173&lt;0.4,IF(AQ174&gt; -0.004,1,0),IF(AV173&lt;0.95,IF(AND(AO174&lt;0.85,AT174&lt;0.95,AQ174&gt;0,K174&lt;1115),0.5,0),0)),"")</f>
        <v/>
      </c>
      <c r="BJ174" s="25" t="str">
        <f>IF(MAX(BE174:BI174)=0,"",MAX(BE174:BI174)*AR174)</f>
        <v/>
      </c>
    </row>
    <row r="175" spans="1:63">
      <c r="A175" s="1">
        <v>42755</v>
      </c>
      <c r="B175" s="41">
        <f t="shared" si="93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30"/>
        <v>3125.7310000000002</v>
      </c>
      <c r="T175" t="str">
        <f t="shared" si="131"/>
        <v>熊</v>
      </c>
      <c r="U175">
        <f t="shared" si="132"/>
        <v>3125.5</v>
      </c>
      <c r="V175">
        <f t="shared" si="133"/>
        <v>3095.37</v>
      </c>
      <c r="W175" s="40">
        <f t="shared" si="102"/>
        <v>9.6868237409102886E-3</v>
      </c>
      <c r="X175">
        <f t="shared" si="134"/>
        <v>1355</v>
      </c>
      <c r="Y175">
        <f t="shared" si="135"/>
        <v>931</v>
      </c>
      <c r="Z175" s="25">
        <f t="shared" si="72"/>
        <v>9.7325094240279953E-3</v>
      </c>
      <c r="AA175" s="25">
        <f t="shared" si="83"/>
        <v>-1.7685696304334121E-3</v>
      </c>
      <c r="AB175" s="25">
        <f t="shared" si="84"/>
        <v>-7.5856631410273537E-4</v>
      </c>
      <c r="AC175" s="25">
        <f t="shared" si="85"/>
        <v>8.9282574268075322E-3</v>
      </c>
      <c r="AD175" s="25">
        <f t="shared" si="86"/>
        <v>9.5446860544785364E-3</v>
      </c>
      <c r="AE175" s="25">
        <f t="shared" si="87"/>
        <v>-1.4213768643162587E-4</v>
      </c>
      <c r="AF175" s="25">
        <f t="shared" si="73"/>
        <v>8.7861197403759066E-3</v>
      </c>
      <c r="AG175" s="25">
        <f t="shared" si="88"/>
        <v>7.017550109942536E-3</v>
      </c>
      <c r="AH175" s="25">
        <f t="shared" si="74"/>
        <v>2.3577478772411511E-4</v>
      </c>
      <c r="AI175" s="25">
        <f t="shared" si="75"/>
        <v>1.1912238245855944E-3</v>
      </c>
      <c r="AJ175" s="25">
        <f t="shared" si="76"/>
        <v>2.5711391852182852E-3</v>
      </c>
      <c r="AK175" s="25">
        <f t="shared" si="77"/>
        <v>7.1774647030593683E-3</v>
      </c>
      <c r="AL175" s="25">
        <f t="shared" si="78"/>
        <v>8.8802275329923058E-3</v>
      </c>
      <c r="AM175" s="25">
        <f t="shared" si="79"/>
        <v>2.72326960452993E-3</v>
      </c>
      <c r="AN175" s="25">
        <f t="shared" si="80"/>
        <v>2.2767611727786188E-4</v>
      </c>
      <c r="AO175" s="40">
        <f t="shared" si="89"/>
        <v>1.5936254980081586E-2</v>
      </c>
      <c r="AP175" s="40">
        <f t="shared" si="90"/>
        <v>0.21441506700471008</v>
      </c>
      <c r="AQ175" s="25">
        <f t="shared" si="81"/>
        <v>-4.1683299912646307E-5</v>
      </c>
      <c r="AR175" s="25">
        <f t="shared" si="82"/>
        <v>1.3809789200386279E-3</v>
      </c>
      <c r="AS175" s="25">
        <f>LN(N175/C175)</f>
        <v>8.7861197403759066E-3</v>
      </c>
      <c r="AT175" s="28">
        <f>+(G175-I175)/(H175-I175)</f>
        <v>0.82361463237957744</v>
      </c>
      <c r="AU175" s="28">
        <f>+(N175-P175)/(O175-P175)</f>
        <v>0.72117647058824819</v>
      </c>
      <c r="AV175" s="40">
        <f>+(N175-V175)/(U175-V175)</f>
        <v>0.92134085628941642</v>
      </c>
      <c r="AW175" s="25">
        <f>LN(N175/C175)</f>
        <v>8.7861197403759066E-3</v>
      </c>
      <c r="AX175" s="28">
        <f>(N175-L175)/(U175-V175)</f>
        <v>0.14304679721207866</v>
      </c>
      <c r="AY175" s="25">
        <f>LN(G175/I175)</f>
        <v>7.3196023894910381E-3</v>
      </c>
      <c r="AZ175" s="25">
        <f>LN(N175/P175)</f>
        <v>1.9647032904271562E-3</v>
      </c>
      <c r="BA175" s="25">
        <f t="shared" ref="BA175:BA206" si="136">AV174</f>
        <v>0.33609958506223814</v>
      </c>
      <c r="BB175" s="25">
        <f>AR174</f>
        <v>-3.2353475956264166E-3</v>
      </c>
      <c r="BC175" s="25">
        <f t="shared" ref="BC175:BC206" si="137">AS174</f>
        <v>-1.1858995373326283E-3</v>
      </c>
      <c r="BD175" s="39">
        <f>IF(AR174&lt;0,1,0)</f>
        <v>1</v>
      </c>
      <c r="BE175" t="str">
        <f>IF(B175=2,IF(AV174&lt;0.226,IF(AND(ABS(AA175)&lt;0.03,AO175&lt;0.8),IF(AND(AT175&lt;0.5 &amp; Q174&lt;14),2,1),0),IF(AV174&lt;0.8,IF(AND(AT175&gt;0.2,AK175&gt;-0.03,AA175&gt;-0.01),1,0),0)),"")</f>
        <v/>
      </c>
      <c r="BF175" t="str">
        <f>IF(B175=2,IF(AV174&lt;0.226,IF(AND(ABS(AA175)&lt;0.03,AO175&lt;0.8),IF(AND(AT175&lt;0.5 &amp; Q174&lt;14),2,1),0),IF(AV174&lt;0.8,IF(AND(AT175&gt;0.2,AK175&gt;-0.03,AA175&gt;-0.01),1,0),0)),"")</f>
        <v/>
      </c>
      <c r="BG175" t="str">
        <f>IF(B175=3,IF(AV174&lt;0.85,IF(AND(K175&gt;942,AT175&gt;0.9),0.25,1)*IF(AR174&lt;-0.004,1,0.5),0),"")</f>
        <v/>
      </c>
      <c r="BH175" t="str">
        <f>IF(B175=4,IF(AV174&lt;0.6,IF(AQ175&gt;=0,IF(K175&lt;1018,2,1),0),IF(AV174&gt;0.85,IF(AQ175&lt;=0,-0.5,0),0)),"")</f>
        <v/>
      </c>
      <c r="BI175">
        <f>IF(B175=5,IF(AV174&lt;0.4,IF(AQ175&gt; -0.004,1,0),IF(AV174&lt;0.95,IF(AND(AO175&lt;0.85,AT175&lt;0.95,AQ175&gt;0,K175&lt;1115),0.5,0),0)),"")</f>
        <v>1</v>
      </c>
      <c r="BJ175" s="25">
        <f>IF(MAX(BE175:BI175)=0,"",MAX(BE175:BI175)*AR175)</f>
        <v>1.3809789200386279E-3</v>
      </c>
    </row>
    <row r="176" spans="1:63">
      <c r="A176" s="1">
        <v>42758</v>
      </c>
      <c r="B176" s="41">
        <f t="shared" si="93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30"/>
        <v>3124.9095000000002</v>
      </c>
      <c r="T176" t="str">
        <f t="shared" si="131"/>
        <v>熊</v>
      </c>
      <c r="U176">
        <f t="shared" si="132"/>
        <v>3145.65</v>
      </c>
      <c r="V176">
        <f t="shared" si="133"/>
        <v>3125.42</v>
      </c>
      <c r="W176" s="40">
        <f t="shared" si="102"/>
        <v>6.4518719056070031E-3</v>
      </c>
      <c r="X176">
        <f t="shared" si="134"/>
        <v>1046</v>
      </c>
      <c r="Y176">
        <f t="shared" si="135"/>
        <v>931</v>
      </c>
      <c r="Z176" s="25">
        <f t="shared" si="72"/>
        <v>6.4727300650792591E-3</v>
      </c>
      <c r="AA176" s="25">
        <f t="shared" si="83"/>
        <v>7.329700818667715E-4</v>
      </c>
      <c r="AB176" s="25">
        <f t="shared" si="84"/>
        <v>-2.826937999613941E-3</v>
      </c>
      <c r="AC176" s="25">
        <f t="shared" si="85"/>
        <v>3.6249339059930899E-3</v>
      </c>
      <c r="AD176" s="25">
        <f t="shared" si="86"/>
        <v>6.4518719056070031E-3</v>
      </c>
      <c r="AE176" s="25">
        <f t="shared" si="87"/>
        <v>0</v>
      </c>
      <c r="AF176" s="25">
        <f t="shared" si="73"/>
        <v>3.6249339059930899E-3</v>
      </c>
      <c r="AG176" s="25">
        <f t="shared" si="88"/>
        <v>4.3579039878597061E-3</v>
      </c>
      <c r="AH176" s="25">
        <f t="shared" si="74"/>
        <v>9.6900007102403065E-4</v>
      </c>
      <c r="AI176" s="25">
        <f t="shared" si="75"/>
        <v>1.7358590225407353E-3</v>
      </c>
      <c r="AJ176" s="25">
        <f t="shared" si="76"/>
        <v>1.4515507601929329E-3</v>
      </c>
      <c r="AK176" s="25">
        <f t="shared" si="77"/>
        <v>2.4478721179012277E-3</v>
      </c>
      <c r="AL176" s="25">
        <f t="shared" si="78"/>
        <v>6.4518719056070031E-3</v>
      </c>
      <c r="AM176" s="25">
        <f t="shared" si="79"/>
        <v>2.946855018160876E-3</v>
      </c>
      <c r="AN176" s="25">
        <f t="shared" si="80"/>
        <v>2.2977941277588105E-4</v>
      </c>
      <c r="AO176" s="40">
        <f t="shared" si="89"/>
        <v>0</v>
      </c>
      <c r="AP176" s="40">
        <f t="shared" si="90"/>
        <v>-0.11319822046465455</v>
      </c>
      <c r="AQ176" s="25">
        <f t="shared" si="81"/>
        <v>1.180605524370999E-4</v>
      </c>
      <c r="AR176" s="25">
        <f t="shared" si="82"/>
        <v>9.4728237531598578E-4</v>
      </c>
      <c r="AS176" s="25">
        <f>LN(N176/C176)</f>
        <v>3.6249339059930899E-3</v>
      </c>
      <c r="AT176" s="28">
        <f>+(G176-I176)/(H176-I176)</f>
        <v>0.37864557587740227</v>
      </c>
      <c r="AU176" s="28">
        <f>+(N176-P176)/(O176-P176)</f>
        <v>1</v>
      </c>
      <c r="AV176" s="40">
        <f>+(N176-V176)/(U176-V176)</f>
        <v>0.56104794859119622</v>
      </c>
      <c r="AW176" s="25">
        <f>LN(N176/C176)</f>
        <v>3.6249339059930899E-3</v>
      </c>
      <c r="AX176" s="28">
        <f>(N176-L176)/(U176-V176)</f>
        <v>0.1468116658427977</v>
      </c>
      <c r="AY176" s="25">
        <f>LN(G176/I176)</f>
        <v>2.4478721179012277E-3</v>
      </c>
      <c r="AZ176" s="25">
        <f>LN(N176/P176)</f>
        <v>2.946855018160876E-3</v>
      </c>
      <c r="BA176" s="25">
        <f t="shared" si="136"/>
        <v>0.92134085628941642</v>
      </c>
      <c r="BB176" s="25">
        <f>AR175</f>
        <v>1.3809789200386279E-3</v>
      </c>
      <c r="BC176" s="25">
        <f t="shared" si="137"/>
        <v>8.7861197403759066E-3</v>
      </c>
      <c r="BD176" s="39">
        <f>IF(AR175&lt;0,1,0)</f>
        <v>0</v>
      </c>
      <c r="BE176" t="str">
        <f>IF(B176=2,IF(AV175&lt;0.226,IF(AND(ABS(AA176)&lt;0.03,AO176&lt;0.8),IF(AND(AT176&lt;0.5 &amp; Q175&lt;14),2,1),0),IF(AV175&lt;0.8,IF(AND(AT176&gt;0.2,AK176&gt;-0.03,AA176&gt;-0.01),1,0),0)),"")</f>
        <v/>
      </c>
      <c r="BF176" t="str">
        <f>IF(B176=2,IF(AV175&lt;0.226,IF(AND(ABS(AA176)&lt;0.03,AO176&lt;0.8),IF(AND(AT176&lt;0.5 &amp; Q175&lt;14),2,1),0),IF(AV175&lt;0.8,IF(AND(AT176&gt;0.2,AK176&gt;-0.03,AA176&gt;-0.01),1,0),0)),"")</f>
        <v/>
      </c>
      <c r="BG176" t="str">
        <f>IF(B176=3,IF(AV175&lt;0.85,IF(AND(K176&gt;942,AT176&gt;0.9),0.25,1)*IF(AR175&lt;-0.004,1,0.5),0),"")</f>
        <v/>
      </c>
      <c r="BH176" t="str">
        <f>IF(B176=4,IF(AV175&lt;0.6,IF(AQ176&gt;=0,IF(K176&lt;1018,2,1),0),IF(AV175&gt;0.85,IF(AQ176&lt;=0,-0.5,0),0)),"")</f>
        <v/>
      </c>
      <c r="BI176" t="str">
        <f>IF(B176=5,IF(AV175&lt;0.4,IF(AQ176&gt; -0.004,1,0),IF(AV175&lt;0.95,IF(AND(AO176&lt;0.85,AT176&lt;0.95,AQ176&gt;0,K176&lt;1115),0.5,0),0)),"")</f>
        <v/>
      </c>
      <c r="BJ176" s="25" t="str">
        <f>IF(MAX(BE176:BI176)=0,"",MAX(BE176:BI176)*AR176)</f>
        <v/>
      </c>
    </row>
    <row r="177" spans="1:63">
      <c r="A177" s="1">
        <v>42759</v>
      </c>
      <c r="B177" s="41">
        <f t="shared" si="93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30"/>
        <v>3126.2404999999999</v>
      </c>
      <c r="T177" t="str">
        <f t="shared" si="131"/>
        <v>牛</v>
      </c>
      <c r="U177">
        <f t="shared" si="132"/>
        <v>3149.4666999999999</v>
      </c>
      <c r="V177">
        <f t="shared" si="133"/>
        <v>3131.2921999999999</v>
      </c>
      <c r="W177" s="40">
        <f t="shared" si="102"/>
        <v>5.7873741109772045E-3</v>
      </c>
      <c r="X177">
        <f t="shared" si="134"/>
        <v>1436</v>
      </c>
      <c r="Y177">
        <f t="shared" si="135"/>
        <v>952</v>
      </c>
      <c r="Z177" s="25">
        <f t="shared" si="72"/>
        <v>5.7983395906078036E-3</v>
      </c>
      <c r="AA177" s="25">
        <f t="shared" si="83"/>
        <v>-7.4569442442387493E-4</v>
      </c>
      <c r="AB177" s="25">
        <f t="shared" si="84"/>
        <v>-2.0257581595361095E-3</v>
      </c>
      <c r="AC177" s="25">
        <f t="shared" si="85"/>
        <v>3.7616159514409627E-3</v>
      </c>
      <c r="AD177" s="25">
        <f t="shared" si="86"/>
        <v>4.7852232780455761E-3</v>
      </c>
      <c r="AE177" s="25">
        <f t="shared" si="87"/>
        <v>-1.0021508329316941E-3</v>
      </c>
      <c r="AF177" s="25">
        <f t="shared" si="73"/>
        <v>2.7594651185093213E-3</v>
      </c>
      <c r="AG177" s="25">
        <f t="shared" si="88"/>
        <v>2.0137706940855592E-3</v>
      </c>
      <c r="AH177" s="25">
        <f t="shared" si="74"/>
        <v>-2.5641107596374669E-4</v>
      </c>
      <c r="AI177" s="25">
        <f t="shared" si="75"/>
        <v>-5.7044146901984389E-4</v>
      </c>
      <c r="AJ177" s="25">
        <f t="shared" si="76"/>
        <v>5.2196794866654107E-4</v>
      </c>
      <c r="AK177" s="25">
        <f t="shared" si="77"/>
        <v>1.457319938678417E-3</v>
      </c>
      <c r="AL177" s="25">
        <f t="shared" si="78"/>
        <v>3.6550273639423874E-3</v>
      </c>
      <c r="AM177" s="25">
        <f t="shared" si="79"/>
        <v>3.5516936951279672E-3</v>
      </c>
      <c r="AN177" s="25">
        <f t="shared" si="80"/>
        <v>6.7689667999989078E-4</v>
      </c>
      <c r="AO177" s="40">
        <f t="shared" si="89"/>
        <v>0.27382063335629414</v>
      </c>
      <c r="AP177" s="40">
        <f t="shared" si="90"/>
        <v>0.4777470586696243</v>
      </c>
      <c r="AQ177" s="25">
        <f t="shared" si="81"/>
        <v>-4.3901504098341025E-4</v>
      </c>
      <c r="AR177" s="25">
        <f t="shared" si="82"/>
        <v>6.252484998309426E-4</v>
      </c>
      <c r="AS177" s="25">
        <f>LN(N177/C177)</f>
        <v>2.7594651185093213E-3</v>
      </c>
      <c r="AT177" s="28">
        <f>+(G177-I177)/(H177-I177)</f>
        <v>0.67249845193139579</v>
      </c>
      <c r="AU177" s="28">
        <f>+(N177-P177)/(O177-P177)</f>
        <v>0.4292008848210257</v>
      </c>
      <c r="AV177" s="40">
        <f>+(N177-V177)/(U177-V177)</f>
        <v>0.64931084761617275</v>
      </c>
      <c r="AW177" s="25">
        <f>LN(N177/C177)</f>
        <v>2.7594651185093213E-3</v>
      </c>
      <c r="AX177" s="28">
        <f>(N177-L177)/(U177-V177)</f>
        <v>0.10809650884482309</v>
      </c>
      <c r="AY177" s="25">
        <f>LN(G177/I177)</f>
        <v>2.4594707716101044E-3</v>
      </c>
      <c r="AZ177" s="25">
        <f>LN(N177/P177)</f>
        <v>1.5259355355917964E-3</v>
      </c>
      <c r="BA177" s="25">
        <f t="shared" si="136"/>
        <v>0.56104794859119622</v>
      </c>
      <c r="BB177" s="25">
        <f>AR176</f>
        <v>9.4728237531598578E-4</v>
      </c>
      <c r="BC177" s="25">
        <f t="shared" si="137"/>
        <v>3.6249339059930899E-3</v>
      </c>
      <c r="BD177" s="39">
        <f>IF(AR176&lt;0,1,0)</f>
        <v>0</v>
      </c>
      <c r="BE177">
        <f>IF(B177=2,IF(AV176&lt;0.226,IF(AND(ABS(AA177)&lt;0.03,AO177&lt;0.8),IF(AND(AT177&lt;0.5 &amp; Q176&lt;14),2,1),0),IF(AV176&lt;0.8,IF(AND(AT177&gt;0.2,AK177&gt;-0.03,AA177&gt;-0.01),1,0),0)),"")</f>
        <v>1</v>
      </c>
      <c r="BF177">
        <f>IF(B177=2,IF(AV176&lt;0.226,IF(AND(ABS(AA177)&lt;0.03,AO177&lt;0.8),IF(AND(AT177&lt;0.5 &amp; Q176&lt;14),2,1),0),IF(AV176&lt;0.8,IF(AND(AT177&gt;0.2,AK177&gt;-0.03,AA177&gt;-0.01),1,0),0)),"")</f>
        <v>1</v>
      </c>
      <c r="BG177" t="str">
        <f>IF(B177=3,IF(AV176&lt;0.85,IF(AND(K177&gt;942,AT177&gt;0.9),0.25,1)*IF(AR176&lt;-0.004,1,0.5),0),"")</f>
        <v/>
      </c>
      <c r="BH177" t="str">
        <f>IF(B177=4,IF(AV176&lt;0.6,IF(AQ177&gt;=0,IF(K177&lt;1018,2,1),0),IF(AV176&gt;0.85,IF(AQ177&lt;=0,-0.5,0),0)),"")</f>
        <v/>
      </c>
      <c r="BI177" t="str">
        <f>IF(B177=5,IF(AV176&lt;0.4,IF(AQ177&gt; -0.004,1,0),IF(AV176&lt;0.95,IF(AND(AO177&lt;0.85,AT177&lt;0.95,AQ177&gt;0,K177&lt;1115),0.5,0),0)),"")</f>
        <v/>
      </c>
      <c r="BJ177" s="25">
        <f>IF(MAX(BE177:BI177)=0,"",MAX(BE177:BI177)*AR177)</f>
        <v>6.252484998309426E-4</v>
      </c>
    </row>
    <row r="178" spans="1:63">
      <c r="A178" s="1">
        <v>42760</v>
      </c>
      <c r="B178" s="41">
        <f t="shared" si="93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30"/>
        <v>3127.2666549999999</v>
      </c>
      <c r="T178" t="str">
        <f t="shared" si="131"/>
        <v>牛</v>
      </c>
      <c r="U178">
        <f t="shared" si="132"/>
        <v>3151.4713000000002</v>
      </c>
      <c r="V178">
        <f t="shared" si="133"/>
        <v>3133.2878000000001</v>
      </c>
      <c r="W178" s="40">
        <f t="shared" si="102"/>
        <v>5.7865545676434637E-3</v>
      </c>
      <c r="X178">
        <f t="shared" si="134"/>
        <v>1112</v>
      </c>
      <c r="Y178">
        <f t="shared" si="135"/>
        <v>938</v>
      </c>
      <c r="Z178" s="25">
        <f t="shared" si="72"/>
        <v>5.8007364177400786E-3</v>
      </c>
      <c r="AA178" s="25">
        <f t="shared" si="83"/>
        <v>-2.6776673541841715E-3</v>
      </c>
      <c r="AB178" s="25">
        <f t="shared" si="84"/>
        <v>-6.4739929220864183E-4</v>
      </c>
      <c r="AC178" s="25">
        <f t="shared" si="85"/>
        <v>5.1391552754349017E-3</v>
      </c>
      <c r="AD178" s="25">
        <f t="shared" si="86"/>
        <v>5.3397117516206551E-3</v>
      </c>
      <c r="AE178" s="25">
        <f t="shared" si="87"/>
        <v>-4.4684281602264109E-4</v>
      </c>
      <c r="AF178" s="25">
        <f t="shared" si="73"/>
        <v>4.692312459412146E-3</v>
      </c>
      <c r="AG178" s="25">
        <f t="shared" si="88"/>
        <v>2.0146451052280019E-3</v>
      </c>
      <c r="AH178" s="25">
        <f t="shared" si="74"/>
        <v>6.6230266245622988E-4</v>
      </c>
      <c r="AI178" s="25">
        <f t="shared" si="75"/>
        <v>6.3039029502587264E-4</v>
      </c>
      <c r="AJ178" s="25">
        <f t="shared" si="76"/>
        <v>3.5710094126460939E-4</v>
      </c>
      <c r="AK178" s="25">
        <f t="shared" si="77"/>
        <v>4.8350264372374946E-3</v>
      </c>
      <c r="AL178" s="25">
        <f t="shared" si="78"/>
        <v>5.7865545676434637E-3</v>
      </c>
      <c r="AM178" s="25">
        <f t="shared" si="79"/>
        <v>2.850140625902991E-3</v>
      </c>
      <c r="AN178" s="25">
        <f t="shared" si="80"/>
        <v>-7.8291731604498594E-5</v>
      </c>
      <c r="AO178" s="40">
        <f t="shared" si="89"/>
        <v>7.7014876123957618E-2</v>
      </c>
      <c r="AP178" s="40">
        <f t="shared" si="90"/>
        <v>0.53924162015013266</v>
      </c>
      <c r="AQ178" s="25">
        <f t="shared" si="81"/>
        <v>-4.9138404512076019E-4</v>
      </c>
      <c r="AR178" s="25">
        <f t="shared" si="82"/>
        <v>-6.4422246220834182E-5</v>
      </c>
      <c r="AS178" s="25">
        <f>LN(N178/C178)</f>
        <v>4.692312459412146E-3</v>
      </c>
      <c r="AT178" s="28">
        <f>+(G178-I178)/(H178-I178)</f>
        <v>0.91255258888550939</v>
      </c>
      <c r="AU178" s="28">
        <f>+(N178-P178)/(O178-P178)</f>
        <v>0.88414654547484406</v>
      </c>
      <c r="AV178" s="40">
        <f>+(N178-V178)/(U178-V178)</f>
        <v>0.88783237550526284</v>
      </c>
      <c r="AW178" s="25">
        <f>LN(N178/C178)</f>
        <v>4.692312459412146E-3</v>
      </c>
      <c r="AX178" s="28">
        <f>(N178-L178)/(U178-V178)</f>
        <v>-1.1158467841712058E-2</v>
      </c>
      <c r="AY178" s="25">
        <f>LN(G178/I178)</f>
        <v>5.2818692532602364E-3</v>
      </c>
      <c r="AZ178" s="25">
        <f>LN(N178/P178)</f>
        <v>2.5203577256495491E-3</v>
      </c>
      <c r="BA178" s="25">
        <f t="shared" si="136"/>
        <v>0.64931084761617275</v>
      </c>
      <c r="BB178" s="25">
        <f>AR177</f>
        <v>6.252484998309426E-4</v>
      </c>
      <c r="BC178" s="25">
        <f t="shared" si="137"/>
        <v>2.7594651185093213E-3</v>
      </c>
      <c r="BD178" s="39">
        <f>IF(AR177&lt;0,1,0)</f>
        <v>0</v>
      </c>
      <c r="BE178" t="str">
        <f>IF(B178=2,IF(AV177&lt;0.226,IF(AND(ABS(AA178)&lt;0.03,AO178&lt;0.8),IF(AND(AT178&lt;0.5 &amp; Q177&lt;14),2,1),0),IF(AV177&lt;0.8,IF(AND(AT178&gt;0.2,AK178&gt;-0.03,AA178&gt;-0.01),1,0),0)),"")</f>
        <v/>
      </c>
      <c r="BF178" t="str">
        <f>IF(B178=2,IF(AV177&lt;0.226,IF(AND(ABS(AA178)&lt;0.03,AO178&lt;0.8),IF(AND(AT178&lt;0.5 &amp; Q177&lt;14),2,1),0),IF(AV177&lt;0.8,IF(AND(AT178&gt;0.2,AK178&gt;-0.03,AA178&gt;-0.01),1,0),0)),"")</f>
        <v/>
      </c>
      <c r="BG178">
        <f>IF(B178=3,IF(AV177&lt;0.85,IF(AND(K178&gt;942,AT178&gt;0.9),0.25,1)*IF(AR177&lt;-0.004,1,0.5),0),"")</f>
        <v>0.5</v>
      </c>
      <c r="BH178" t="str">
        <f>IF(B178=4,IF(AV177&lt;0.6,IF(AQ178&gt;=0,IF(K178&lt;1018,2,1),0),IF(AV177&gt;0.85,IF(AQ178&lt;=0,-0.5,0),0)),"")</f>
        <v/>
      </c>
      <c r="BI178" t="str">
        <f>IF(B178=5,IF(AV177&lt;0.4,IF(AQ178&gt; -0.004,1,0),IF(AV177&lt;0.95,IF(AND(AO178&lt;0.85,AT178&lt;0.95,AQ178&gt;0,K178&lt;1115),0.5,0),0)),"")</f>
        <v/>
      </c>
      <c r="BJ178" s="25">
        <f>IF(MAX(BE178:BI178)=0,"",MAX(BE178:BI178)*AR178)</f>
        <v>-3.2211123110417091E-5</v>
      </c>
    </row>
    <row r="179" spans="1:63">
      <c r="A179" s="1">
        <v>42761</v>
      </c>
      <c r="B179" s="41">
        <f t="shared" si="93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30"/>
        <v>3129.0052399999995</v>
      </c>
      <c r="T179" t="str">
        <f t="shared" si="131"/>
        <v>牛</v>
      </c>
      <c r="U179">
        <f t="shared" si="132"/>
        <v>3162.8987999999999</v>
      </c>
      <c r="V179">
        <f t="shared" si="133"/>
        <v>3148.9780000000001</v>
      </c>
      <c r="W179" s="40">
        <f t="shared" si="102"/>
        <v>4.4109931205398691E-3</v>
      </c>
      <c r="X179">
        <f t="shared" si="134"/>
        <v>1019</v>
      </c>
      <c r="Y179">
        <f t="shared" si="135"/>
        <v>1115</v>
      </c>
      <c r="Z179" s="25">
        <f t="shared" si="72"/>
        <v>4.4166570613068381E-3</v>
      </c>
      <c r="AA179" s="25">
        <f t="shared" si="83"/>
        <v>7.7901169311686807E-4</v>
      </c>
      <c r="AB179" s="25">
        <f t="shared" si="84"/>
        <v>-1.2659695233569279E-3</v>
      </c>
      <c r="AC179" s="25">
        <f t="shared" si="85"/>
        <v>3.145023597182993E-3</v>
      </c>
      <c r="AD179" s="25">
        <f t="shared" si="86"/>
        <v>3.4879133142341509E-3</v>
      </c>
      <c r="AE179" s="25">
        <f t="shared" si="87"/>
        <v>-9.2307980630578499E-4</v>
      </c>
      <c r="AF179" s="25">
        <f t="shared" si="73"/>
        <v>2.2219437908769721E-3</v>
      </c>
      <c r="AG179" s="25">
        <f t="shared" si="88"/>
        <v>3.0009554839941039E-3</v>
      </c>
      <c r="AH179" s="25">
        <f t="shared" si="74"/>
        <v>-3.1233797602550097E-4</v>
      </c>
      <c r="AI179" s="25">
        <f t="shared" si="75"/>
        <v>1.648083641737863E-4</v>
      </c>
      <c r="AJ179" s="25">
        <f t="shared" si="76"/>
        <v>7.8420681909193389E-4</v>
      </c>
      <c r="AK179" s="25">
        <f t="shared" si="77"/>
        <v>5.8167288683224608E-4</v>
      </c>
      <c r="AL179" s="25">
        <f t="shared" si="78"/>
        <v>4.4109931205398691E-3</v>
      </c>
      <c r="AM179" s="25">
        <f t="shared" si="79"/>
        <v>2.0633120613618703E-3</v>
      </c>
      <c r="AN179" s="25">
        <f t="shared" si="80"/>
        <v>1.1046660993085121E-4</v>
      </c>
      <c r="AO179" s="40">
        <f t="shared" si="89"/>
        <v>0.20890322395265579</v>
      </c>
      <c r="AP179" s="40">
        <f t="shared" si="90"/>
        <v>3.2591517728868341E-2</v>
      </c>
      <c r="AQ179" s="25">
        <f t="shared" si="81"/>
        <v>5.3928891773080852E-5</v>
      </c>
      <c r="AR179" s="25">
        <f t="shared" si="82"/>
        <v>1.5298042941140214E-3</v>
      </c>
      <c r="AS179" s="25">
        <f>LN(N179/C179)</f>
        <v>2.2219437908769721E-3</v>
      </c>
      <c r="AT179" s="28">
        <f>+(G179-I179)/(H179-I179)</f>
        <v>0.3406413424515673</v>
      </c>
      <c r="AU179" s="28">
        <f>+(N179-P179)/(O179-P179)</f>
        <v>0.93825150877620234</v>
      </c>
      <c r="AV179" s="40">
        <f>+(N179-V179)/(U179-V179)</f>
        <v>0.71254525601976249</v>
      </c>
      <c r="AW179" s="25">
        <f>LN(N179/C179)</f>
        <v>2.2219437908769721E-3</v>
      </c>
      <c r="AX179" s="28">
        <f>(N179-L179)/(U179-V179)</f>
        <v>0.34687661628640726</v>
      </c>
      <c r="AY179" s="25">
        <f>LN(G179/I179)</f>
        <v>1.5047526931380986E-3</v>
      </c>
      <c r="AZ179" s="25">
        <f>LN(N179/P179)</f>
        <v>1.9360289037255625E-3</v>
      </c>
      <c r="BA179" s="25">
        <f t="shared" si="136"/>
        <v>0.88783237550526284</v>
      </c>
      <c r="BB179" s="25">
        <f>AR178</f>
        <v>-6.4422246220834182E-5</v>
      </c>
      <c r="BC179" s="25">
        <f t="shared" si="137"/>
        <v>4.692312459412146E-3</v>
      </c>
      <c r="BD179" s="39">
        <f>IF(AR178&lt;0,1,0)</f>
        <v>1</v>
      </c>
      <c r="BE179" t="str">
        <f>IF(B179=2,IF(AV178&lt;0.226,IF(AND(ABS(AA179)&lt;0.03,AO179&lt;0.8),IF(AND(AT179&lt;0.5 &amp; Q178&lt;14),2,1),0),IF(AV178&lt;0.8,IF(AND(AT179&gt;0.2,AK179&gt;-0.03,AA179&gt;-0.01),1,0),0)),"")</f>
        <v/>
      </c>
      <c r="BF179" t="str">
        <f>IF(B179=2,IF(AV178&lt;0.226,IF(AND(ABS(AA179)&lt;0.03,AO179&lt;0.8),IF(AND(AT179&lt;0.5 &amp; Q178&lt;14),2,1),0),IF(AV178&lt;0.8,IF(AND(AT179&gt;0.2,AK179&gt;-0.03,AA179&gt;-0.01),1,0),0)),"")</f>
        <v/>
      </c>
      <c r="BG179" t="str">
        <f>IF(B179=3,IF(AV178&lt;0.85,IF(AND(K179&gt;942,AT179&gt;0.9),0.25,1)*IF(AR178&lt;-0.004,1,0.5),0),"")</f>
        <v/>
      </c>
      <c r="BH179">
        <f>IF(B179=4,IF(AV178&lt;0.6,IF(AQ179&gt;=0,IF(K179&lt;1018,2,1),0),IF(AV178&gt;0.85,IF(AQ179&lt;=0,-0.5,0),0)),"")</f>
        <v>0</v>
      </c>
      <c r="BI179" t="str">
        <f>IF(B179=5,IF(AV178&lt;0.4,IF(AQ179&gt; -0.004,1,0),IF(AV178&lt;0.95,IF(AND(AO179&lt;0.85,AT179&lt;0.95,AQ179&gt;0,K179&lt;1115),0.5,0),0)),"")</f>
        <v/>
      </c>
      <c r="BJ179" s="25" t="str">
        <f>IF(MAX(BE179:BI179)=0,"",MAX(BE179:BI179)*AR179)</f>
        <v/>
      </c>
    </row>
    <row r="180" spans="1:63">
      <c r="A180" s="1">
        <v>42769</v>
      </c>
      <c r="B180" s="41">
        <f t="shared" si="93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30"/>
        <v>3131.8380999999999</v>
      </c>
      <c r="T180" t="str">
        <f t="shared" si="131"/>
        <v>牛</v>
      </c>
      <c r="U180">
        <f t="shared" si="132"/>
        <v>3162.61</v>
      </c>
      <c r="V180">
        <f t="shared" si="133"/>
        <v>3136.01</v>
      </c>
      <c r="W180" s="40">
        <f t="shared" si="102"/>
        <v>8.4463447988457774E-3</v>
      </c>
      <c r="X180">
        <f t="shared" si="134"/>
        <v>931</v>
      </c>
      <c r="Y180">
        <f t="shared" si="135"/>
        <v>1108</v>
      </c>
      <c r="Z180" s="25">
        <f t="shared" si="72"/>
        <v>8.4175084175083896E-3</v>
      </c>
      <c r="AA180" s="25">
        <f t="shared" si="83"/>
        <v>3.7436438726640571E-4</v>
      </c>
      <c r="AB180" s="25">
        <f t="shared" si="84"/>
        <v>-7.1206974754066867E-3</v>
      </c>
      <c r="AC180" s="25">
        <f t="shared" si="85"/>
        <v>1.3256473234391395E-3</v>
      </c>
      <c r="AD180" s="25">
        <f t="shared" si="86"/>
        <v>8.0029232337259387E-4</v>
      </c>
      <c r="AE180" s="25">
        <f t="shared" si="87"/>
        <v>-7.6460524754733052E-3</v>
      </c>
      <c r="AF180" s="25">
        <f t="shared" si="73"/>
        <v>-6.3204051520340679E-3</v>
      </c>
      <c r="AG180" s="25">
        <f t="shared" si="88"/>
        <v>-5.9460407647677878E-3</v>
      </c>
      <c r="AH180" s="25">
        <f t="shared" si="74"/>
        <v>2.6578073246156673E-4</v>
      </c>
      <c r="AI180" s="25">
        <f t="shared" si="75"/>
        <v>-1.6437136418783246E-3</v>
      </c>
      <c r="AJ180" s="25">
        <f t="shared" si="76"/>
        <v>-2.242963171137063E-3</v>
      </c>
      <c r="AK180" s="25">
        <f t="shared" si="77"/>
        <v>-6.0497557989056825E-3</v>
      </c>
      <c r="AL180" s="25">
        <f t="shared" si="78"/>
        <v>8.4463447988457774E-3</v>
      </c>
      <c r="AM180" s="25">
        <f t="shared" si="79"/>
        <v>3.4294000989700795E-3</v>
      </c>
      <c r="AN180" s="25">
        <f t="shared" si="80"/>
        <v>3.4696083351283514E-4</v>
      </c>
      <c r="AO180" s="40">
        <f t="shared" si="89"/>
        <v>0.90488721804510497</v>
      </c>
      <c r="AP180" s="40">
        <f t="shared" si="90"/>
        <v>0.86042105263156932</v>
      </c>
      <c r="AQ180" s="25">
        <f t="shared" si="81"/>
        <v>-3.9790099793320083E-4</v>
      </c>
      <c r="AR180" s="25">
        <f t="shared" si="82"/>
        <v>-6.1761018664131589E-4</v>
      </c>
      <c r="AS180" s="25">
        <f>LN(N180/C180)</f>
        <v>-6.3204051520340679E-3</v>
      </c>
      <c r="AT180" s="28">
        <f>+(G180-I180)/(H180-I180)</f>
        <v>0.18834586466164588</v>
      </c>
      <c r="AU180" s="28">
        <f>+(N180-P180)/(O180-P180)</f>
        <v>0.19944341372913274</v>
      </c>
      <c r="AV180" s="40">
        <f>+(N180-V180)/(U180-V180)</f>
        <v>0.15639097744360408</v>
      </c>
      <c r="AW180" s="25">
        <f>LN(N180/C180)</f>
        <v>-6.3204051520340679E-3</v>
      </c>
      <c r="AX180" s="28">
        <f>(N180-L180)/(U180-V180)</f>
        <v>-7.2932330827069972E-2</v>
      </c>
      <c r="AY180" s="25">
        <f>LN(G180/I180)</f>
        <v>1.596296676567628E-3</v>
      </c>
      <c r="AZ180" s="25">
        <f>LN(N180/P180)</f>
        <v>6.849108051994278E-4</v>
      </c>
      <c r="BA180" s="25">
        <f t="shared" si="136"/>
        <v>0.71254525601976249</v>
      </c>
      <c r="BB180" s="25">
        <f>AR179</f>
        <v>1.5298042941140214E-3</v>
      </c>
      <c r="BC180" s="25">
        <f t="shared" si="137"/>
        <v>2.2219437908769721E-3</v>
      </c>
      <c r="BD180" s="39">
        <f>IF(AR179&lt;0,1,0)</f>
        <v>0</v>
      </c>
      <c r="BE180" t="str">
        <f>IF(B180=2,IF(AV179&lt;0.226,IF(AND(ABS(AA180)&lt;0.03,AO180&lt;0.8),IF(AND(AT180&lt;0.5 &amp; Q179&lt;14),2,1),0),IF(AV179&lt;0.8,IF(AND(AT180&gt;0.2,AK180&gt;-0.03,AA180&gt;-0.01),1,0),0)),"")</f>
        <v/>
      </c>
      <c r="BF180" t="str">
        <f>IF(B180=2,IF(AV179&lt;0.226,IF(AND(ABS(AA180)&lt;0.03,AO180&lt;0.8),IF(AND(AT180&lt;0.5 &amp; Q179&lt;14),2,1),0),IF(AV179&lt;0.8,IF(AND(AT180&gt;0.2,AK180&gt;-0.03,AA180&gt;-0.01),1,0),0)),"")</f>
        <v/>
      </c>
      <c r="BG180" t="str">
        <f>IF(B180=3,IF(AV179&lt;0.85,IF(AND(K180&gt;942,AT180&gt;0.9),0.25,1)*IF(AR179&lt;-0.004,1,0.5),0),"")</f>
        <v/>
      </c>
      <c r="BH180" t="str">
        <f>IF(B180=4,IF(AV179&lt;0.6,IF(AQ180&gt;=0,IF(K180&lt;1018,2,1),0),IF(AV179&gt;0.85,IF(AQ180&lt;=0,-0.5,0),0)),"")</f>
        <v/>
      </c>
      <c r="BI180">
        <f>IF(B180=5,IF(AV179&lt;0.4,IF(AQ180&gt; -0.004,1,0),IF(AV179&lt;0.95,IF(AND(AO180&lt;0.85,AT180&lt;0.95,AQ180&gt;0,K180&lt;1115),0.5,0),0)),"")</f>
        <v>0</v>
      </c>
      <c r="BJ180" s="25" t="str">
        <f>IF(MAX(BE180:BI180)=0,"",MAX(BE180:BI180)*AR180)</f>
        <v/>
      </c>
    </row>
    <row r="181" spans="1:63">
      <c r="A181" s="1">
        <v>42772</v>
      </c>
      <c r="B181" s="41">
        <f t="shared" si="93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30"/>
        <v>3134.0415999999996</v>
      </c>
      <c r="T181" t="str">
        <f t="shared" si="131"/>
        <v>牛</v>
      </c>
      <c r="U181">
        <f t="shared" si="132"/>
        <v>3158.64</v>
      </c>
      <c r="V181">
        <f t="shared" si="133"/>
        <v>3135.38</v>
      </c>
      <c r="W181" s="40">
        <f t="shared" si="102"/>
        <v>7.3911763515402962E-3</v>
      </c>
      <c r="X181">
        <f t="shared" si="134"/>
        <v>1120</v>
      </c>
      <c r="Y181">
        <f t="shared" si="135"/>
        <v>1004</v>
      </c>
      <c r="Z181" s="25">
        <f t="shared" si="72"/>
        <v>7.4003607914503756E-3</v>
      </c>
      <c r="AA181" s="25">
        <f t="shared" si="83"/>
        <v>9.2945388547086927E-4</v>
      </c>
      <c r="AB181" s="25">
        <f t="shared" si="84"/>
        <v>-5.2568078453960618E-4</v>
      </c>
      <c r="AC181" s="25">
        <f t="shared" si="85"/>
        <v>6.8654955670007208E-3</v>
      </c>
      <c r="AD181" s="25">
        <f t="shared" si="86"/>
        <v>4.9351627445431475E-3</v>
      </c>
      <c r="AE181" s="25">
        <f t="shared" si="87"/>
        <v>-2.4560136069970615E-3</v>
      </c>
      <c r="AF181" s="25">
        <f t="shared" si="73"/>
        <v>4.4094819600036736E-3</v>
      </c>
      <c r="AG181" s="25">
        <f t="shared" si="88"/>
        <v>5.3389358454745345E-3</v>
      </c>
      <c r="AH181" s="25">
        <f t="shared" si="74"/>
        <v>4.8984370512460205E-4</v>
      </c>
      <c r="AI181" s="25">
        <f t="shared" si="75"/>
        <v>1.2050933338851291E-3</v>
      </c>
      <c r="AJ181" s="25">
        <f t="shared" si="76"/>
        <v>1.220981960965135E-3</v>
      </c>
      <c r="AK181" s="25">
        <f t="shared" si="77"/>
        <v>3.5919111137827182E-3</v>
      </c>
      <c r="AL181" s="25">
        <f t="shared" si="78"/>
        <v>7.3911763515402962E-3</v>
      </c>
      <c r="AM181" s="25">
        <f t="shared" si="79"/>
        <v>3.9350514255912144E-3</v>
      </c>
      <c r="AN181" s="25">
        <f t="shared" si="80"/>
        <v>-2.6315914780506702E-4</v>
      </c>
      <c r="AO181" s="40">
        <f t="shared" si="89"/>
        <v>0.33147033533964382</v>
      </c>
      <c r="AP181" s="40">
        <f t="shared" si="90"/>
        <v>0.20593293207222754</v>
      </c>
      <c r="AQ181" s="25">
        <f t="shared" si="81"/>
        <v>-4.3769506674262232E-4</v>
      </c>
      <c r="AR181" s="25">
        <f t="shared" si="82"/>
        <v>1.0807299940258747E-3</v>
      </c>
      <c r="AS181" s="25">
        <f>LN(N181/C181)</f>
        <v>4.4094819600036736E-3</v>
      </c>
      <c r="AT181" s="28">
        <f>+(G181-I181)/(H181-I181)</f>
        <v>0.81771281169390264</v>
      </c>
      <c r="AU181" s="28">
        <f>+(N181-P181)/(O181-P181)</f>
        <v>0.9685483870967847</v>
      </c>
      <c r="AV181" s="40">
        <f>+(N181-V181)/(U181-V181)</f>
        <v>0.9286328460877098</v>
      </c>
      <c r="AW181" s="25">
        <f>LN(N181/C181)</f>
        <v>4.4094819600036736E-3</v>
      </c>
      <c r="AX181" s="28">
        <f>(N181-L181)/(U181-V181)</f>
        <v>0.14660361134995223</v>
      </c>
      <c r="AY181" s="25">
        <f>LN(G181/I181)</f>
        <v>6.0479247207798998E-3</v>
      </c>
      <c r="AZ181" s="25">
        <f>LN(N181/P181)</f>
        <v>3.8115232713088879E-3</v>
      </c>
      <c r="BA181" s="25">
        <f t="shared" si="136"/>
        <v>0.15639097744360408</v>
      </c>
      <c r="BB181" s="25">
        <f>AR180</f>
        <v>-6.1761018664131589E-4</v>
      </c>
      <c r="BC181" s="25">
        <f t="shared" si="137"/>
        <v>-6.3204051520340679E-3</v>
      </c>
      <c r="BD181" s="39">
        <f>IF(AR180&lt;0,1,0)</f>
        <v>1</v>
      </c>
      <c r="BE181" t="str">
        <f>IF(B181=2,IF(AV180&lt;0.226,IF(AND(ABS(AA181)&lt;0.03,AO181&lt;0.8),IF(AND(AT181&lt;0.5 &amp; Q180&lt;14),2,1),0),IF(AV180&lt;0.8,IF(AND(AT181&gt;0.2,AK181&gt;-0.03,AA181&gt;-0.01),1,0),0)),"")</f>
        <v/>
      </c>
      <c r="BF181" t="str">
        <f>IF(B181=2,IF(AV180&lt;0.226,IF(AND(ABS(AA181)&lt;0.03,AO181&lt;0.8),IF(AND(AT181&lt;0.5 &amp; Q180&lt;14),2,1),0),IF(AV180&lt;0.8,IF(AND(AT181&gt;0.2,AK181&gt;-0.03,AA181&gt;-0.01),1,0),0)),"")</f>
        <v/>
      </c>
      <c r="BG181" t="str">
        <f>IF(B181=3,IF(AV180&lt;0.85,IF(AND(K181&gt;942,AT181&gt;0.9),0.25,1)*IF(AR180&lt;-0.004,1,0.5),0),"")</f>
        <v/>
      </c>
      <c r="BH181" t="str">
        <f>IF(B181=4,IF(AV180&lt;0.6,IF(AQ181&gt;=0,IF(K181&lt;1018,2,1),0),IF(AV180&gt;0.85,IF(AQ181&lt;=0,-0.5,0),0)),"")</f>
        <v/>
      </c>
      <c r="BI181" t="str">
        <f>IF(B181=5,IF(AV180&lt;0.4,IF(AQ181&gt; -0.004,1,0),IF(AV180&lt;0.95,IF(AND(AO181&lt;0.85,AT181&lt;0.95,AQ181&gt;0,K181&lt;1115),0.5,0),0)),"")</f>
        <v/>
      </c>
      <c r="BJ181" s="25" t="str">
        <f>IF(MAX(BE181:BI181)=0,"",MAX(BE181:BI181)*AR181)</f>
        <v/>
      </c>
    </row>
    <row r="182" spans="1:63">
      <c r="A182" s="1">
        <v>42773</v>
      </c>
      <c r="B182" s="41">
        <f t="shared" si="93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30"/>
        <v>3136.7085999999999</v>
      </c>
      <c r="T182" t="str">
        <f t="shared" si="131"/>
        <v>牛</v>
      </c>
      <c r="U182">
        <f t="shared" si="132"/>
        <v>3159.3281000000002</v>
      </c>
      <c r="V182">
        <f t="shared" si="133"/>
        <v>3140.2618000000002</v>
      </c>
      <c r="W182" s="40">
        <f t="shared" si="102"/>
        <v>6.0532061675338603E-3</v>
      </c>
      <c r="X182">
        <f t="shared" si="134"/>
        <v>1013</v>
      </c>
      <c r="Y182">
        <f t="shared" si="135"/>
        <v>1323</v>
      </c>
      <c r="Z182" s="25">
        <f t="shared" si="72"/>
        <v>6.0491157883942933E-3</v>
      </c>
      <c r="AA182" s="25">
        <f t="shared" si="83"/>
        <v>-1.605606347075161E-3</v>
      </c>
      <c r="AB182" s="25">
        <f t="shared" si="84"/>
        <v>-1.7983588731836078E-3</v>
      </c>
      <c r="AC182" s="25">
        <f t="shared" si="85"/>
        <v>4.2548472943503063E-3</v>
      </c>
      <c r="AD182" s="25">
        <f t="shared" si="86"/>
        <v>2.3491103278797331E-3</v>
      </c>
      <c r="AE182" s="25">
        <f t="shared" si="87"/>
        <v>-3.7040958396541345E-3</v>
      </c>
      <c r="AF182" s="25">
        <f t="shared" si="73"/>
        <v>5.5075145469603152E-4</v>
      </c>
      <c r="AG182" s="25">
        <f t="shared" si="88"/>
        <v>-1.0548548923791023E-3</v>
      </c>
      <c r="AH182" s="25">
        <f t="shared" si="74"/>
        <v>-1.0245089746706109E-4</v>
      </c>
      <c r="AI182" s="25">
        <f t="shared" si="75"/>
        <v>9.1385183114603614E-4</v>
      </c>
      <c r="AJ182" s="25">
        <f t="shared" si="76"/>
        <v>9.7274453797030643E-4</v>
      </c>
      <c r="AK182" s="25">
        <f t="shared" si="77"/>
        <v>-1.6387591814241041E-3</v>
      </c>
      <c r="AL182" s="25">
        <f t="shared" si="78"/>
        <v>4.0870559911414814E-3</v>
      </c>
      <c r="AM182" s="25">
        <f t="shared" si="79"/>
        <v>4.2666113654915554E-3</v>
      </c>
      <c r="AN182" s="25">
        <f t="shared" si="80"/>
        <v>-9.1940228238225998E-5</v>
      </c>
      <c r="AO182" s="40">
        <f t="shared" si="89"/>
        <v>0.42473226757719368</v>
      </c>
      <c r="AP182" s="40">
        <f t="shared" si="90"/>
        <v>0.81777898494488865</v>
      </c>
      <c r="AQ182" s="25">
        <f t="shared" si="81"/>
        <v>1.0627235396056691E-4</v>
      </c>
      <c r="AR182" s="25">
        <f t="shared" si="82"/>
        <v>2.2814508643583991E-3</v>
      </c>
      <c r="AS182" s="25">
        <f>LN(N182/C182)</f>
        <v>5.5075145469603152E-4</v>
      </c>
      <c r="AT182" s="28">
        <f>+(G182-I182)/(H182-I182)</f>
        <v>2.4220083811861436E-2</v>
      </c>
      <c r="AU182" s="28">
        <f>+(N182-P182)/(O182-P182)</f>
        <v>0.99723689012355721</v>
      </c>
      <c r="AV182" s="40">
        <f>+(N182-V182)/(U182-V182)</f>
        <v>0.70227574306498664</v>
      </c>
      <c r="AW182" s="25">
        <f>LN(N182/C182)</f>
        <v>5.5075145469603152E-4</v>
      </c>
      <c r="AX182" s="28">
        <f>(N182-L182)/(U182-V182)</f>
        <v>0.37693207386856481</v>
      </c>
      <c r="AY182" s="25">
        <f>LN(G182/I182)</f>
        <v>9.9186481837633522E-5</v>
      </c>
      <c r="AZ182" s="25">
        <f>LN(N182/P182)</f>
        <v>4.2548472943503063E-3</v>
      </c>
      <c r="BA182" s="25">
        <f t="shared" si="136"/>
        <v>0.9286328460877098</v>
      </c>
      <c r="BB182" s="25">
        <f>AR181</f>
        <v>1.0807299940258747E-3</v>
      </c>
      <c r="BC182" s="25">
        <f t="shared" si="137"/>
        <v>4.4094819600036736E-3</v>
      </c>
      <c r="BD182" s="39">
        <f>IF(AR181&lt;0,1,0)</f>
        <v>0</v>
      </c>
      <c r="BE182">
        <f>IF(B182=2,IF(AV181&lt;0.226,IF(AND(ABS(AA182)&lt;0.03,AO182&lt;0.8),IF(AND(AT182&lt;0.5 &amp; Q181&lt;14),2,1),0),IF(AV181&lt;0.8,IF(AND(AT182&gt;0.2,AK182&gt;-0.03,AA182&gt;-0.01),1,0),0)),"")</f>
        <v>0</v>
      </c>
      <c r="BF182">
        <f>IF(B182=2,IF(AV181&lt;0.226,IF(AND(ABS(AA182)&lt;0.03,AO182&lt;0.8),IF(AND(AT182&lt;0.5 &amp; Q181&lt;14),2,1),0),IF(AV181&lt;0.8,IF(AND(AT182&gt;0.2,AK182&gt;-0.03,AA182&gt;-0.01),1,0),0)),"")</f>
        <v>0</v>
      </c>
      <c r="BG182" t="str">
        <f>IF(B182=3,IF(AV181&lt;0.85,IF(AND(K182&gt;942,AT182&gt;0.9),0.25,1)*IF(AR181&lt;-0.004,1,0.5),0),"")</f>
        <v/>
      </c>
      <c r="BH182" t="str">
        <f>IF(B182=4,IF(AV181&lt;0.6,IF(AQ182&gt;=0,IF(K182&lt;1018,2,1),0),IF(AV181&gt;0.85,IF(AQ182&lt;=0,-0.5,0),0)),"")</f>
        <v/>
      </c>
      <c r="BI182" t="str">
        <f>IF(B182=5,IF(AV181&lt;0.4,IF(AQ182&gt; -0.004,1,0),IF(AV181&lt;0.95,IF(AND(AO182&lt;0.85,AT182&lt;0.95,AQ182&gt;0,K182&lt;1115),0.5,0),0)),"")</f>
        <v/>
      </c>
      <c r="BJ182" s="25" t="str">
        <f>IF(MAX(BE182:BI182)=0,"",MAX(BE182:BI182)*AR182)</f>
        <v/>
      </c>
    </row>
    <row r="183" spans="1:63">
      <c r="A183" s="1">
        <v>42774</v>
      </c>
      <c r="B183" s="41">
        <f t="shared" si="93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30"/>
        <v>3137.5951799999998</v>
      </c>
      <c r="T183" t="str">
        <f t="shared" si="131"/>
        <v>牛</v>
      </c>
      <c r="U183">
        <f t="shared" si="132"/>
        <v>3167.4465</v>
      </c>
      <c r="V183">
        <f t="shared" si="133"/>
        <v>3132.2055999999998</v>
      </c>
      <c r="W183" s="40">
        <f t="shared" si="102"/>
        <v>1.1188321849165087E-2</v>
      </c>
      <c r="X183">
        <f t="shared" si="134"/>
        <v>1500</v>
      </c>
      <c r="Y183">
        <f t="shared" si="135"/>
        <v>1010</v>
      </c>
      <c r="Z183" s="25">
        <f t="shared" si="72"/>
        <v>1.120096374139766E-2</v>
      </c>
      <c r="AA183" s="25">
        <f t="shared" si="83"/>
        <v>-2.3535025713898139E-3</v>
      </c>
      <c r="AB183" s="25">
        <f t="shared" si="84"/>
        <v>-9.4713522180736089E-8</v>
      </c>
      <c r="AC183" s="25">
        <f t="shared" si="85"/>
        <v>1.1188227135642867E-2</v>
      </c>
      <c r="AD183" s="25">
        <f t="shared" si="86"/>
        <v>6.7182258147535931E-3</v>
      </c>
      <c r="AE183" s="25">
        <f t="shared" si="87"/>
        <v>-4.4700960344114422E-3</v>
      </c>
      <c r="AF183" s="25">
        <f t="shared" si="73"/>
        <v>6.7181311012313614E-3</v>
      </c>
      <c r="AG183" s="25">
        <f t="shared" si="88"/>
        <v>4.3646285298417778E-3</v>
      </c>
      <c r="AH183" s="25">
        <f t="shared" si="74"/>
        <v>-2.9751060393023629E-4</v>
      </c>
      <c r="AI183" s="25">
        <f t="shared" si="75"/>
        <v>-4.5359681299078853E-4</v>
      </c>
      <c r="AJ183" s="25">
        <f t="shared" si="76"/>
        <v>-1.1513701060890745E-3</v>
      </c>
      <c r="AK183" s="25">
        <f t="shared" si="77"/>
        <v>-1.0433131695241334E-3</v>
      </c>
      <c r="AL183" s="25">
        <f t="shared" si="78"/>
        <v>4.9798766080045159E-3</v>
      </c>
      <c r="AM183" s="25">
        <f t="shared" si="79"/>
        <v>8.0034105180701014E-3</v>
      </c>
      <c r="AN183" s="25">
        <f t="shared" si="80"/>
        <v>3.0257667906958553E-5</v>
      </c>
      <c r="AO183" s="40">
        <f t="shared" si="89"/>
        <v>0.89740293792245407</v>
      </c>
      <c r="AP183" s="40">
        <f t="shared" si="90"/>
        <v>1.3714994660066757</v>
      </c>
      <c r="AQ183" s="25">
        <f t="shared" si="81"/>
        <v>6.1106617519560787E-4</v>
      </c>
      <c r="AR183" s="25">
        <f t="shared" si="82"/>
        <v>7.7311866028485238E-3</v>
      </c>
      <c r="AS183" s="25">
        <f>LN(N183/C183)</f>
        <v>6.7181311012313614E-3</v>
      </c>
      <c r="AT183" s="28">
        <f>+(G183-I183)/(H183-I183)</f>
        <v>0.68759153029051234</v>
      </c>
      <c r="AU183" s="28">
        <f>+(N183-P183)/(O183-P183)</f>
        <v>0.99998811843542956</v>
      </c>
      <c r="AV183" s="40">
        <f>+(N183-V183)/(U183-V183)</f>
        <v>0.99999148716405795</v>
      </c>
      <c r="AW183" s="25">
        <f>LN(N183/C183)</f>
        <v>6.7181311012313614E-3</v>
      </c>
      <c r="AX183" s="28">
        <f>(N183-L183)/(U183-V183)</f>
        <v>0.69219855338541059</v>
      </c>
      <c r="AY183" s="25">
        <f>LN(G183/I183)</f>
        <v>3.4267828648872969E-3</v>
      </c>
      <c r="AZ183" s="25">
        <f>LN(N183/P183)</f>
        <v>8.0033158045478524E-3</v>
      </c>
      <c r="BA183" s="25">
        <f t="shared" si="136"/>
        <v>0.70227574306498664</v>
      </c>
      <c r="BB183" s="25">
        <f>AR182</f>
        <v>2.2814508643583991E-3</v>
      </c>
      <c r="BC183" s="25">
        <f t="shared" si="137"/>
        <v>5.5075145469603152E-4</v>
      </c>
      <c r="BD183" s="39">
        <f>IF(AR182&lt;0,1,0)</f>
        <v>0</v>
      </c>
      <c r="BE183" t="str">
        <f>IF(B183=2,IF(AV182&lt;0.226,IF(AND(ABS(AA183)&lt;0.03,AO183&lt;0.8),IF(AND(AT183&lt;0.5 &amp; Q182&lt;14),2,1),0),IF(AV182&lt;0.8,IF(AND(AT183&gt;0.2,AK183&gt;-0.03,AA183&gt;-0.01),1,0),0)),"")</f>
        <v/>
      </c>
      <c r="BF183" t="str">
        <f>IF(B183=2,IF(AV182&lt;0.226,IF(AND(ABS(AA183)&lt;0.03,AO183&lt;0.8),IF(AND(AT183&lt;0.5 &amp; Q182&lt;14),2,1),0),IF(AV182&lt;0.8,IF(AND(AT183&gt;0.2,AK183&gt;-0.03,AA183&gt;-0.01),1,0),0)),"")</f>
        <v/>
      </c>
      <c r="BG183">
        <f>IF(B183=3,IF(AV182&lt;0.85,IF(AND(K183&gt;942,AT183&gt;0.9),0.25,1)*IF(AR182&lt;-0.004,1,0.5),0),"")</f>
        <v>0.5</v>
      </c>
      <c r="BH183" t="str">
        <f>IF(B183=4,IF(AV182&lt;0.6,IF(AQ183&gt;=0,IF(K183&lt;1018,2,1),0),IF(AV182&gt;0.85,IF(AQ183&lt;=0,-0.5,0),0)),"")</f>
        <v/>
      </c>
      <c r="BI183" t="str">
        <f>IF(B183=5,IF(AV182&lt;0.4,IF(AQ183&gt; -0.004,1,0),IF(AV182&lt;0.95,IF(AND(AO183&lt;0.85,AT183&lt;0.95,AQ183&gt;0,K183&lt;1115),0.5,0),0)),"")</f>
        <v/>
      </c>
      <c r="BJ183" s="25">
        <f>IF(MAX(BE183:BI183)=0,"",MAX(BE183:BI183)*AR183)</f>
        <v>3.8655933014242619E-3</v>
      </c>
    </row>
    <row r="184" spans="1:63">
      <c r="A184" s="1">
        <v>42775</v>
      </c>
      <c r="B184" s="41">
        <f t="shared" si="93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30"/>
        <v>3138.0279899999996</v>
      </c>
      <c r="T184" t="str">
        <f t="shared" si="131"/>
        <v>牛</v>
      </c>
      <c r="U184">
        <f t="shared" si="132"/>
        <v>3186.74</v>
      </c>
      <c r="V184">
        <f t="shared" si="133"/>
        <v>3162.57</v>
      </c>
      <c r="W184" s="40">
        <f t="shared" si="102"/>
        <v>7.6134624866881885E-3</v>
      </c>
      <c r="X184">
        <f t="shared" si="134"/>
        <v>1017</v>
      </c>
      <c r="Y184">
        <f t="shared" si="135"/>
        <v>931</v>
      </c>
      <c r="Z184" s="25">
        <f t="shared" si="72"/>
        <v>7.6374230569914237E-3</v>
      </c>
      <c r="AA184" s="25">
        <f t="shared" si="83"/>
        <v>-8.7370342554664716E-4</v>
      </c>
      <c r="AB184" s="25">
        <f t="shared" si="84"/>
        <v>-1.1208950750576762E-3</v>
      </c>
      <c r="AC184" s="25">
        <f t="shared" si="85"/>
        <v>6.4925674116304358E-3</v>
      </c>
      <c r="AD184" s="25">
        <f t="shared" si="86"/>
        <v>6.9465060432993544E-3</v>
      </c>
      <c r="AE184" s="25">
        <f t="shared" si="87"/>
        <v>-6.6695644338873243E-4</v>
      </c>
      <c r="AF184" s="25">
        <f t="shared" si="73"/>
        <v>5.825610968241658E-3</v>
      </c>
      <c r="AG184" s="25">
        <f t="shared" si="88"/>
        <v>4.951907542695087E-3</v>
      </c>
      <c r="AH184" s="25">
        <f t="shared" si="74"/>
        <v>-2.5282212833912648E-4</v>
      </c>
      <c r="AI184" s="25">
        <f t="shared" si="75"/>
        <v>7.391380218688022E-4</v>
      </c>
      <c r="AJ184" s="25">
        <f t="shared" si="76"/>
        <v>1.5282122263137088E-3</v>
      </c>
      <c r="AK184" s="25">
        <f t="shared" si="77"/>
        <v>4.3700272281862055E-3</v>
      </c>
      <c r="AL184" s="25">
        <f t="shared" si="78"/>
        <v>7.6134624866881885E-3</v>
      </c>
      <c r="AM184" s="25">
        <f t="shared" si="79"/>
        <v>3.5240220348100497E-3</v>
      </c>
      <c r="AN184" s="25">
        <f t="shared" si="80"/>
        <v>6.0072434692871413E-4</v>
      </c>
      <c r="AO184" s="40">
        <f t="shared" si="89"/>
        <v>8.7298303682238551E-2</v>
      </c>
      <c r="AP184" s="40">
        <f t="shared" si="90"/>
        <v>0.20174596607363574</v>
      </c>
      <c r="AQ184" s="25">
        <f t="shared" si="81"/>
        <v>-4.5915993409823274E-4</v>
      </c>
      <c r="AR184" s="25">
        <f t="shared" si="82"/>
        <v>8.5485939312674982E-4</v>
      </c>
      <c r="AS184" s="25">
        <f>LN(N184/C184)</f>
        <v>5.825610968241658E-3</v>
      </c>
      <c r="AT184" s="28">
        <f>+(G184-I184)/(H184-I184)</f>
        <v>0.66073645014480975</v>
      </c>
      <c r="AU184" s="28">
        <f>+(N184-P184)/(O184-P184)</f>
        <v>0.944642857142866</v>
      </c>
      <c r="AV184" s="40">
        <f>+(N184-V184)/(U184-V184)</f>
        <v>0.85229623500207841</v>
      </c>
      <c r="AW184" s="25">
        <f>LN(N184/C184)</f>
        <v>5.825610968241658E-3</v>
      </c>
      <c r="AX184" s="28">
        <f>(N184-L184)/(U184-V184)</f>
        <v>0.11253620190319809</v>
      </c>
      <c r="AY184" s="25">
        <f>LN(G184/I184)</f>
        <v>5.0369836715749147E-3</v>
      </c>
      <c r="AZ184" s="25">
        <f>LN(N184/P184)</f>
        <v>3.3292666093135965E-3</v>
      </c>
      <c r="BA184" s="25">
        <f t="shared" si="136"/>
        <v>0.99999148716405795</v>
      </c>
      <c r="BB184" s="25">
        <f>AR183</f>
        <v>7.7311866028485238E-3</v>
      </c>
      <c r="BC184" s="25">
        <f t="shared" si="137"/>
        <v>6.7181311012313614E-3</v>
      </c>
      <c r="BD184" s="39">
        <f>IF(AR183&lt;0,1,0)</f>
        <v>0</v>
      </c>
      <c r="BE184" t="str">
        <f>IF(B184=2,IF(AV183&lt;0.226,IF(AND(ABS(AA184)&lt;0.03,AO184&lt;0.8),IF(AND(AT184&lt;0.5 &amp; Q183&lt;14),2,1),0),IF(AV183&lt;0.8,IF(AND(AT184&gt;0.2,AK184&gt;-0.03,AA184&gt;-0.01),1,0),0)),"")</f>
        <v/>
      </c>
      <c r="BF184" t="str">
        <f>IF(B184=2,IF(AV183&lt;0.226,IF(AND(ABS(AA184)&lt;0.03,AO184&lt;0.8),IF(AND(AT184&lt;0.5 &amp; Q183&lt;14),2,1),0),IF(AV183&lt;0.8,IF(AND(AT184&gt;0.2,AK184&gt;-0.03,AA184&gt;-0.01),1,0),0)),"")</f>
        <v/>
      </c>
      <c r="BG184" t="str">
        <f>IF(B184=3,IF(AV183&lt;0.85,IF(AND(K184&gt;942,AT184&gt;0.9),0.25,1)*IF(AR183&lt;-0.004,1,0.5),0),"")</f>
        <v/>
      </c>
      <c r="BH184">
        <f>IF(B184=4,IF(AV183&lt;0.6,IF(AQ184&gt;=0,IF(K184&lt;1018,2,1),0),IF(AV183&gt;0.85,IF(AQ184&lt;=0,-0.5,0),0)),"")</f>
        <v>-0.5</v>
      </c>
      <c r="BI184" t="str">
        <f>IF(B184=5,IF(AV183&lt;0.4,IF(AQ184&gt; -0.004,1,0),IF(AV183&lt;0.95,IF(AND(AO184&lt;0.85,AT184&lt;0.95,AQ184&gt;0,K184&lt;1115),0.5,0),0)),"")</f>
        <v/>
      </c>
      <c r="BJ184" s="25">
        <f>IF(MAX(BE184:BI184)=0,"",MAX(BE184:BI184)*AR184)</f>
        <v>-4.2742969656337491E-4</v>
      </c>
    </row>
    <row r="185" spans="1:63" ht="40.5">
      <c r="A185" s="1">
        <v>42776</v>
      </c>
      <c r="B185" s="41">
        <f t="shared" si="93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30"/>
        <v>3138.91599</v>
      </c>
      <c r="T185" t="str">
        <f t="shared" si="131"/>
        <v>牛</v>
      </c>
      <c r="U185">
        <f t="shared" si="132"/>
        <v>3204.94</v>
      </c>
      <c r="V185">
        <f t="shared" si="133"/>
        <v>3183.01</v>
      </c>
      <c r="W185" s="40">
        <f t="shared" si="102"/>
        <v>6.8660794633179931E-3</v>
      </c>
      <c r="X185">
        <f t="shared" si="134"/>
        <v>1329</v>
      </c>
      <c r="Y185">
        <f t="shared" si="135"/>
        <v>931</v>
      </c>
      <c r="Z185" s="25">
        <f t="shared" si="72"/>
        <v>6.8897050276310271E-3</v>
      </c>
      <c r="AA185" s="25">
        <f t="shared" si="83"/>
        <v>-5.0265622408936518E-5</v>
      </c>
      <c r="AB185" s="25">
        <f t="shared" si="84"/>
        <v>-2.5743417470215175E-3</v>
      </c>
      <c r="AC185" s="25">
        <f t="shared" si="85"/>
        <v>4.2917377162964582E-3</v>
      </c>
      <c r="AD185" s="25">
        <f t="shared" si="86"/>
        <v>6.8660794633179931E-3</v>
      </c>
      <c r="AE185" s="25">
        <f t="shared" si="87"/>
        <v>0</v>
      </c>
      <c r="AF185" s="25">
        <f t="shared" si="73"/>
        <v>4.2917377162964582E-3</v>
      </c>
      <c r="AG185" s="25">
        <f t="shared" si="88"/>
        <v>4.2414720938875241E-3</v>
      </c>
      <c r="AH185" s="25">
        <f t="shared" si="74"/>
        <v>3.5180630912822901E-4</v>
      </c>
      <c r="AI185" s="25">
        <f t="shared" si="75"/>
        <v>9.4833765413143245E-4</v>
      </c>
      <c r="AJ185" s="25">
        <f t="shared" si="76"/>
        <v>1.1491944345077844E-3</v>
      </c>
      <c r="AK185" s="25">
        <f t="shared" si="77"/>
        <v>4.1165417153226887E-3</v>
      </c>
      <c r="AL185" s="25">
        <f t="shared" si="78"/>
        <v>5.1485045061441422E-3</v>
      </c>
      <c r="AM185" s="25">
        <f t="shared" si="79"/>
        <v>3.8389443170454176E-3</v>
      </c>
      <c r="AN185" s="25">
        <f t="shared" si="80"/>
        <v>5.2549594888327779E-4</v>
      </c>
      <c r="AO185" s="40">
        <f t="shared" si="89"/>
        <v>0</v>
      </c>
      <c r="AP185" s="40">
        <f t="shared" si="90"/>
        <v>9.7382836275018911E-3</v>
      </c>
      <c r="AQ185" s="25">
        <f t="shared" si="81"/>
        <v>-4.1912328780819604E-4</v>
      </c>
      <c r="AR185" s="25">
        <f t="shared" si="82"/>
        <v>-3.5029994790950782E-4</v>
      </c>
      <c r="AS185" s="25">
        <f>LN(N185/C185)</f>
        <v>4.2917377162964582E-3</v>
      </c>
      <c r="AT185" s="28">
        <f>+(G185-I185)/(H185-I185)</f>
        <v>0.79914790018257975</v>
      </c>
      <c r="AU185" s="28">
        <f>+(N185-P185)/(O185-P185)</f>
        <v>0.32899022801302097</v>
      </c>
      <c r="AV185" s="40">
        <f>+(N185-V185)/(U185-V185)</f>
        <v>0.62425900592793904</v>
      </c>
      <c r="AW185" s="25">
        <f>LN(N185/C185)</f>
        <v>4.2917377162964582E-3</v>
      </c>
      <c r="AX185" s="28">
        <f>(N185-L185)/(U185-V185)</f>
        <v>-5.1071591427284721E-2</v>
      </c>
      <c r="AY185" s="25">
        <f>LN(G185/I185)</f>
        <v>4.1165417153226887E-3</v>
      </c>
      <c r="AZ185" s="25">
        <f>LN(N185/P185)</f>
        <v>1.2646025700238125E-3</v>
      </c>
      <c r="BA185" s="25">
        <f t="shared" si="136"/>
        <v>0.85229623500207841</v>
      </c>
      <c r="BB185" s="25">
        <f>AR184</f>
        <v>8.5485939312674982E-4</v>
      </c>
      <c r="BC185" s="25">
        <f t="shared" si="137"/>
        <v>5.825610968241658E-3</v>
      </c>
      <c r="BD185" s="39">
        <f>IF(AR184&lt;0,1,0)</f>
        <v>0</v>
      </c>
      <c r="BE185" t="str">
        <f>IF(B185=2,IF(AV184&lt;0.226,IF(AND(ABS(AA185)&lt;0.03,AO185&lt;0.8),IF(AND(AT185&lt;0.5 &amp; Q184&lt;14),2,1),0),IF(AV184&lt;0.8,IF(AND(AT185&gt;0.2,AK185&gt;-0.03,AA185&gt;-0.01),1,0),0)),"")</f>
        <v/>
      </c>
      <c r="BF185" t="str">
        <f>IF(B185=2,IF(AV184&lt;0.226,IF(AND(ABS(AA185)&lt;0.03,AO185&lt;0.8),IF(AND(AT185&lt;0.5 &amp; Q184&lt;14),2,1),0),IF(AV184&lt;0.8,IF(AND(AT185&gt;0.2,AK185&gt;-0.03,AA185&gt;-0.01),1,0),0)),"")</f>
        <v/>
      </c>
      <c r="BG185" t="str">
        <f>IF(B185=3,IF(AV184&lt;0.85,IF(AND(K185&gt;942,AT185&gt;0.9),0.25,1)*IF(AR184&lt;-0.004,1,0.5),0),"")</f>
        <v/>
      </c>
      <c r="BH185" t="str">
        <f>IF(B185=4,IF(AV184&lt;0.6,IF(AQ185&gt;=0,IF(K185&lt;1018,2,1),0),IF(AV184&gt;0.85,IF(AQ185&lt;=0,-0.5,0),0)),"")</f>
        <v/>
      </c>
      <c r="BI185">
        <f>IF(B185=5,IF(AV184&lt;0.4,IF(AQ185&gt; -0.004,1,0),IF(AV184&lt;0.95,IF(AND(AO185&lt;0.85,AT185&lt;0.95,AQ185&gt;0,K185&lt;1115),0.5,0),0)),"")</f>
        <v>0</v>
      </c>
      <c r="BJ185" s="25" t="str">
        <f>IF(MAX(BE185:BI185)=0,"",MAX(BE185:BI185)*AR185)</f>
        <v/>
      </c>
      <c r="BK185" s="50" t="s">
        <v>189</v>
      </c>
    </row>
    <row r="186" spans="1:63">
      <c r="A186" s="1">
        <v>42779</v>
      </c>
      <c r="B186" s="41">
        <f t="shared" si="93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30"/>
        <v>3141.0349899999997</v>
      </c>
      <c r="T186" t="str">
        <f t="shared" si="131"/>
        <v>牛</v>
      </c>
      <c r="U186">
        <f t="shared" si="132"/>
        <v>3219.37</v>
      </c>
      <c r="V186">
        <f t="shared" si="133"/>
        <v>3198.99</v>
      </c>
      <c r="W186" s="40">
        <f t="shared" si="102"/>
        <v>6.3505532543932288E-3</v>
      </c>
      <c r="X186">
        <f t="shared" si="134"/>
        <v>1312</v>
      </c>
      <c r="Y186">
        <f t="shared" si="135"/>
        <v>931</v>
      </c>
      <c r="Z186" s="25">
        <f t="shared" si="72"/>
        <v>6.3707607713684973E-3</v>
      </c>
      <c r="AA186" s="25">
        <f t="shared" si="83"/>
        <v>7.161072840807303E-4</v>
      </c>
      <c r="AB186" s="25">
        <f t="shared" si="84"/>
        <v>-7.8928564428151435E-4</v>
      </c>
      <c r="AC186" s="25">
        <f t="shared" si="85"/>
        <v>5.5612676101115897E-3</v>
      </c>
      <c r="AD186" s="25">
        <f t="shared" si="86"/>
        <v>6.3505532543932288E-3</v>
      </c>
      <c r="AE186" s="25">
        <f t="shared" si="87"/>
        <v>0</v>
      </c>
      <c r="AF186" s="25">
        <f t="shared" si="73"/>
        <v>5.5612676101115897E-3</v>
      </c>
      <c r="AG186" s="25">
        <f t="shared" si="88"/>
        <v>6.2773748941923743E-3</v>
      </c>
      <c r="AH186" s="25">
        <f t="shared" si="74"/>
        <v>8.4678375673004542E-4</v>
      </c>
      <c r="AI186" s="25">
        <f t="shared" si="75"/>
        <v>1.0966198031251268E-3</v>
      </c>
      <c r="AJ186" s="25">
        <f t="shared" si="76"/>
        <v>1.6616435975417461E-3</v>
      </c>
      <c r="AK186" s="25">
        <f t="shared" si="77"/>
        <v>5.0482086950310086E-3</v>
      </c>
      <c r="AL186" s="25">
        <f t="shared" si="78"/>
        <v>5.3032163310926545E-3</v>
      </c>
      <c r="AM186" s="25">
        <f t="shared" si="79"/>
        <v>3.2793035205646252E-3</v>
      </c>
      <c r="AN186" s="25">
        <f t="shared" si="80"/>
        <v>1.0009979727831745E-3</v>
      </c>
      <c r="AO186" s="40">
        <f t="shared" si="89"/>
        <v>0</v>
      </c>
      <c r="AP186" s="40">
        <f t="shared" si="90"/>
        <v>-0.13462669018224188</v>
      </c>
      <c r="AQ186" s="25">
        <f t="shared" si="81"/>
        <v>1.3981125503359054E-4</v>
      </c>
      <c r="AR186" s="25">
        <f t="shared" si="82"/>
        <v>-4.8793905770255612E-4</v>
      </c>
      <c r="AS186" s="25">
        <f>LN(N186/C186)</f>
        <v>5.5612676101115897E-3</v>
      </c>
      <c r="AT186" s="28">
        <f>+(G186-I186)/(H186-I186)</f>
        <v>0.95179306290416499</v>
      </c>
      <c r="AU186" s="28">
        <f>+(N186-P186)/(O186-P186)</f>
        <v>0.75901328273245039</v>
      </c>
      <c r="AV186" s="40">
        <f>+(N186-V186)/(U186-V186)</f>
        <v>0.87536800785083657</v>
      </c>
      <c r="AW186" s="25">
        <f>LN(N186/C186)</f>
        <v>5.5612676101115897E-3</v>
      </c>
      <c r="AX186" s="28">
        <f>(N186-L186)/(U186-V186)</f>
        <v>-7.7036310107956585E-2</v>
      </c>
      <c r="AY186" s="25">
        <f>LN(G186/I186)</f>
        <v>5.0482086950310086E-3</v>
      </c>
      <c r="AZ186" s="25">
        <f>LN(N186/P186)</f>
        <v>2.4900178762831907E-3</v>
      </c>
      <c r="BA186" s="25">
        <f t="shared" si="136"/>
        <v>0.62425900592793904</v>
      </c>
      <c r="BB186" s="25">
        <f>AR185</f>
        <v>-3.5029994790950782E-4</v>
      </c>
      <c r="BC186" s="25">
        <f t="shared" si="137"/>
        <v>4.2917377162964582E-3</v>
      </c>
      <c r="BD186" s="39">
        <f>IF(AR185&lt;0,1,0)</f>
        <v>1</v>
      </c>
      <c r="BE186" t="str">
        <f>IF(B186=2,IF(AV185&lt;0.226,IF(AND(ABS(AA186)&lt;0.03,AO186&lt;0.8),IF(AND(AT186&lt;0.5 &amp; Q185&lt;14),2,1),0),IF(AV185&lt;0.8,IF(AND(AT186&gt;0.2,AK186&gt;-0.03,AA186&gt;-0.01),1,0),0)),"")</f>
        <v/>
      </c>
      <c r="BF186" t="str">
        <f>IF(B186=2,IF(AV185&lt;0.226,IF(AND(ABS(AA186)&lt;0.03,AO186&lt;0.8),IF(AND(AT186&lt;0.5 &amp; Q185&lt;14),2,1),0),IF(AV185&lt;0.8,IF(AND(AT186&gt;0.2,AK186&gt;-0.03,AA186&gt;-0.01),1,0),0)),"")</f>
        <v/>
      </c>
      <c r="BG186" t="str">
        <f>IF(B186=3,IF(AV185&lt;0.85,IF(AND(K186&gt;942,AT186&gt;0.9),0.25,1)*IF(AR185&lt;-0.004,1,0.5),0),"")</f>
        <v/>
      </c>
      <c r="BH186" t="str">
        <f>IF(B186=4,IF(AV185&lt;0.6,IF(AQ186&gt;=0,IF(K186&lt;1018,2,1),0),IF(AV185&gt;0.85,IF(AQ186&lt;=0,-0.5,0),0)),"")</f>
        <v/>
      </c>
      <c r="BI186" t="str">
        <f>IF(B186=5,IF(AV185&lt;0.4,IF(AQ186&gt; -0.004,1,0),IF(AV185&lt;0.95,IF(AND(AO186&lt;0.85,AT186&lt;0.95,AQ186&gt;0,K186&lt;1115),0.5,0),0)),"")</f>
        <v/>
      </c>
      <c r="BJ186" s="25" t="str">
        <f>IF(MAX(BE186:BI186)=0,"",MAX(BE186:BI186)*AR186)</f>
        <v/>
      </c>
    </row>
    <row r="187" spans="1:63">
      <c r="A187" s="1">
        <v>42780</v>
      </c>
      <c r="B187" s="41">
        <f t="shared" si="93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30"/>
        <v>3144.1604899999998</v>
      </c>
      <c r="T187" t="str">
        <f t="shared" si="131"/>
        <v>牛</v>
      </c>
      <c r="U187">
        <f t="shared" si="132"/>
        <v>3219.4</v>
      </c>
      <c r="V187">
        <f t="shared" si="133"/>
        <v>3205.4</v>
      </c>
      <c r="W187" s="40">
        <f t="shared" si="102"/>
        <v>4.3581192126539575E-3</v>
      </c>
      <c r="X187">
        <f t="shared" si="134"/>
        <v>1434</v>
      </c>
      <c r="Y187">
        <f t="shared" si="135"/>
        <v>1343</v>
      </c>
      <c r="Z187" s="25">
        <f t="shared" si="72"/>
        <v>4.3530578676856963E-3</v>
      </c>
      <c r="AA187" s="25">
        <f t="shared" si="83"/>
        <v>-2.1762921042956936E-4</v>
      </c>
      <c r="AB187" s="25">
        <f t="shared" si="84"/>
        <v>-4.5981869041053627E-4</v>
      </c>
      <c r="AC187" s="25">
        <f t="shared" si="85"/>
        <v>3.8983005222434667E-3</v>
      </c>
      <c r="AD187" s="25">
        <f t="shared" si="86"/>
        <v>1.0162334046828036E-3</v>
      </c>
      <c r="AE187" s="25">
        <f t="shared" si="87"/>
        <v>-3.3418858079712539E-3</v>
      </c>
      <c r="AF187" s="25">
        <f t="shared" si="73"/>
        <v>5.5641471427218619E-4</v>
      </c>
      <c r="AG187" s="25">
        <f t="shared" si="88"/>
        <v>3.3878550384249911E-4</v>
      </c>
      <c r="AH187" s="25">
        <f t="shared" si="74"/>
        <v>-3.8874143120338377E-4</v>
      </c>
      <c r="AI187" s="25">
        <f t="shared" si="75"/>
        <v>-1.1505171898406413E-4</v>
      </c>
      <c r="AJ187" s="25">
        <f t="shared" si="76"/>
        <v>-4.8206186564668025E-4</v>
      </c>
      <c r="AK187" s="25">
        <f t="shared" si="77"/>
        <v>-1.2413917002243521E-3</v>
      </c>
      <c r="AL187" s="25">
        <f t="shared" si="78"/>
        <v>3.3193552447200727E-3</v>
      </c>
      <c r="AM187" s="25">
        <f t="shared" si="79"/>
        <v>4.3581192126539575E-3</v>
      </c>
      <c r="AN187" s="25">
        <f t="shared" si="80"/>
        <v>1.9922427115578515E-4</v>
      </c>
      <c r="AO187" s="40">
        <f t="shared" si="89"/>
        <v>0.93714821763601752</v>
      </c>
      <c r="AP187" s="40">
        <f t="shared" si="90"/>
        <v>1.0028142589117959</v>
      </c>
      <c r="AQ187" s="25">
        <f t="shared" si="81"/>
        <v>-6.6319710125903786E-4</v>
      </c>
      <c r="AR187" s="25">
        <f t="shared" si="82"/>
        <v>1.5985821433406474E-3</v>
      </c>
      <c r="AS187" s="25">
        <f>LN(N187/C187)</f>
        <v>5.5641471427218619E-4</v>
      </c>
      <c r="AT187" s="28">
        <f>+(G187-I187)/(H187-I187)</f>
        <v>0.56285178236396116</v>
      </c>
      <c r="AU187" s="28">
        <f>+(N187-P187)/(O187-P187)</f>
        <v>0.89428571428571302</v>
      </c>
      <c r="AV187" s="40">
        <f>+(N187-V187)/(U187-V187)</f>
        <v>0.89428571428571302</v>
      </c>
      <c r="AW187" s="25">
        <f>LN(N187/C187)</f>
        <v>5.5641471427218619E-4</v>
      </c>
      <c r="AX187" s="28">
        <f>(N187-L187)/(U187-V187)</f>
        <v>0.36714285714284806</v>
      </c>
      <c r="AY187" s="25">
        <f>LN(G187/I187)</f>
        <v>1.8696603288778392E-3</v>
      </c>
      <c r="AZ187" s="25">
        <f>LN(N187/P187)</f>
        <v>3.8983005222434667E-3</v>
      </c>
      <c r="BA187" s="25">
        <f t="shared" si="136"/>
        <v>0.87536800785083657</v>
      </c>
      <c r="BB187" s="25">
        <f>AR186</f>
        <v>-4.8793905770255612E-4</v>
      </c>
      <c r="BC187" s="25">
        <f t="shared" si="137"/>
        <v>5.5612676101115897E-3</v>
      </c>
      <c r="BD187" s="39">
        <f>IF(AR186&lt;0,1,0)</f>
        <v>1</v>
      </c>
      <c r="BE187">
        <f>IF(B187=2,IF(AV186&lt;0.226,IF(AND(ABS(AA187)&lt;0.03,AO187&lt;0.8),IF(AND(AT187&lt;0.5 &amp; Q186&lt;14),2,1),0),IF(AV186&lt;0.8,IF(AND(AT187&gt;0.2,AK187&gt;-0.03,AA187&gt;-0.01),1,0),0)),"")</f>
        <v>0</v>
      </c>
      <c r="BF187">
        <f>IF(B187=2,IF(AV186&lt;0.226,IF(AND(ABS(AA187)&lt;0.03,AO187&lt;0.8),IF(AND(AT187&lt;0.5 &amp; Q186&lt;14),2,1),0),IF(AV186&lt;0.8,IF(AND(AT187&gt;0.2,AK187&gt;-0.03,AA187&gt;-0.01),1,0),0)),"")</f>
        <v>0</v>
      </c>
      <c r="BG187" t="str">
        <f>IF(B187=3,IF(AV186&lt;0.85,IF(AND(K187&gt;942,AT187&gt;0.9),0.25,1)*IF(AR186&lt;-0.004,1,0.5),0),"")</f>
        <v/>
      </c>
      <c r="BH187" t="str">
        <f>IF(B187=4,IF(AV186&lt;0.6,IF(AQ187&gt;=0,IF(K187&lt;1018,2,1),0),IF(AV186&gt;0.85,IF(AQ187&lt;=0,-0.5,0),0)),"")</f>
        <v/>
      </c>
      <c r="BI187" t="str">
        <f>IF(B187=5,IF(AV186&lt;0.4,IF(AQ187&gt; -0.004,1,0),IF(AV186&lt;0.95,IF(AND(AO187&lt;0.85,AT187&lt;0.95,AQ187&gt;0,K187&lt;1115),0.5,0),0)),"")</f>
        <v/>
      </c>
      <c r="BJ187" s="25" t="str">
        <f>IF(MAX(BE187:BI187)=0,"",MAX(BE187:BI187)*AR187)</f>
        <v/>
      </c>
      <c r="BK187" s="50" t="s">
        <v>190</v>
      </c>
    </row>
    <row r="188" spans="1:63" ht="94.5">
      <c r="A188" s="1">
        <v>42781</v>
      </c>
      <c r="B188" s="41">
        <f t="shared" si="93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30"/>
        <v>3146.9729899999998</v>
      </c>
      <c r="T188" t="str">
        <f t="shared" si="131"/>
        <v>牛</v>
      </c>
      <c r="U188">
        <f t="shared" si="132"/>
        <v>3235.76</v>
      </c>
      <c r="V188">
        <f t="shared" si="133"/>
        <v>3206.74</v>
      </c>
      <c r="W188" s="40">
        <f t="shared" si="102"/>
        <v>9.00898603836775E-3</v>
      </c>
      <c r="X188">
        <f t="shared" si="134"/>
        <v>1317</v>
      </c>
      <c r="Y188">
        <f t="shared" si="135"/>
        <v>1450</v>
      </c>
      <c r="Z188" s="25">
        <f t="shared" si="72"/>
        <v>9.0251472573132409E-3</v>
      </c>
      <c r="AA188" s="25">
        <f t="shared" si="83"/>
        <v>-7.6476132916021415E-4</v>
      </c>
      <c r="AB188" s="25">
        <f t="shared" si="84"/>
        <v>-7.0649754070093249E-3</v>
      </c>
      <c r="AC188" s="25">
        <f t="shared" si="85"/>
        <v>1.9440106313584403E-3</v>
      </c>
      <c r="AD188" s="25">
        <f t="shared" si="86"/>
        <v>6.2934040388288835E-3</v>
      </c>
      <c r="AE188" s="25">
        <f t="shared" si="87"/>
        <v>-2.7155819995390248E-3</v>
      </c>
      <c r="AF188" s="25">
        <f t="shared" si="73"/>
        <v>-7.7157136818050104E-4</v>
      </c>
      <c r="AG188" s="25">
        <f t="shared" si="88"/>
        <v>-1.5363326973407915E-3</v>
      </c>
      <c r="AH188" s="25">
        <f t="shared" si="74"/>
        <v>-3.8571126879518295E-4</v>
      </c>
      <c r="AI188" s="25">
        <f t="shared" si="75"/>
        <v>4.5395328791905762E-4</v>
      </c>
      <c r="AJ188" s="25">
        <f t="shared" si="76"/>
        <v>2.1373769359732974E-3</v>
      </c>
      <c r="AK188" s="25">
        <f t="shared" si="77"/>
        <v>3.6940388004642489E-3</v>
      </c>
      <c r="AL188" s="25">
        <f t="shared" si="78"/>
        <v>5.0322732907254778E-3</v>
      </c>
      <c r="AM188" s="25">
        <f t="shared" si="79"/>
        <v>9.00898603836775E-3</v>
      </c>
      <c r="AN188" s="25">
        <f t="shared" si="80"/>
        <v>1.1457912011890391E-3</v>
      </c>
      <c r="AO188" s="40">
        <f t="shared" si="89"/>
        <v>0.1449722393584148</v>
      </c>
      <c r="AP188" s="40">
        <f t="shared" si="90"/>
        <v>0.29673041332510391</v>
      </c>
      <c r="AQ188" s="25">
        <f t="shared" si="81"/>
        <v>2.1664482165696083E-5</v>
      </c>
      <c r="AR188" s="25">
        <f t="shared" si="82"/>
        <v>-5.6114013698337463E-3</v>
      </c>
      <c r="AS188" s="25">
        <f>LN(N188/C188)</f>
        <v>-7.7157136818050104E-4</v>
      </c>
      <c r="AT188" s="28">
        <f>+(G188-I188)/(H188-I188)</f>
        <v>0.87908698334361313</v>
      </c>
      <c r="AU188" s="28">
        <f>+(N188-P188)/(O188-P188)</f>
        <v>0.21502412129566309</v>
      </c>
      <c r="AV188" s="40">
        <f>+(N188-V188)/(U188-V188)</f>
        <v>0.21502412129566309</v>
      </c>
      <c r="AW188" s="25">
        <f>LN(N188/C188)</f>
        <v>-7.7157136818050104E-4</v>
      </c>
      <c r="AX188" s="28">
        <f>(N188-L188)/(U188-V188)</f>
        <v>-0.62301860785663865</v>
      </c>
      <c r="AY188" s="25">
        <f>LN(G188/I188)</f>
        <v>4.4251501066110083E-3</v>
      </c>
      <c r="AZ188" s="25">
        <f>LN(N188/P188)</f>
        <v>1.9440106313584403E-3</v>
      </c>
      <c r="BA188" s="25">
        <f t="shared" si="136"/>
        <v>0.89428571428571302</v>
      </c>
      <c r="BB188" s="25">
        <f>AR187</f>
        <v>1.5985821433406474E-3</v>
      </c>
      <c r="BC188" s="25">
        <f t="shared" si="137"/>
        <v>5.5641471427218619E-4</v>
      </c>
      <c r="BD188" s="39">
        <f>IF(AR187&lt;0,1,0)</f>
        <v>0</v>
      </c>
      <c r="BE188" t="str">
        <f>IF(B188=2,IF(AV187&lt;0.226,IF(AND(ABS(AA188)&lt;0.03,AO188&lt;0.8),IF(AND(AT188&lt;0.5 &amp; Q187&lt;14),2,1),0),IF(AV187&lt;0.8,IF(AND(AT188&gt;0.2,AK188&gt;-0.03,AA188&gt;-0.01),1,0),0)),"")</f>
        <v/>
      </c>
      <c r="BF188" t="str">
        <f>IF(B188=2,IF(AV187&lt;0.226,IF(AND(ABS(AA188)&lt;0.03,AO188&lt;0.8),IF(AND(AT188&lt;0.5 &amp; Q187&lt;14),2,1),0),IF(AV187&lt;0.8,IF(AND(AT188&gt;0.2,AK188&gt;-0.03,AA188&gt;-0.01),1,0),0)),"")</f>
        <v/>
      </c>
      <c r="BG188">
        <f>IF(B188=3,IF(AV187&lt;0.85,IF(AND(K188&gt;942,AT188&gt;0.9),0.25,1)*IF(AR187&lt;-0.004,1,0.5),0),"")</f>
        <v>0</v>
      </c>
      <c r="BH188" t="str">
        <f>IF(B188=4,IF(AV187&lt;0.6,IF(AQ188&gt;=0,IF(K188&lt;1018,2,1),0),IF(AV187&gt;0.85,IF(AQ188&lt;=0,-0.5,0),0)),"")</f>
        <v/>
      </c>
      <c r="BI188" t="str">
        <f>IF(B188=5,IF(AV187&lt;0.4,IF(AQ188&gt; -0.004,1,0),IF(AV187&lt;0.95,IF(AND(AO188&lt;0.85,AT188&lt;0.95,AQ188&gt;0,K188&lt;1115),0.5,0),0)),"")</f>
        <v/>
      </c>
      <c r="BJ188" s="25" t="str">
        <f>IF(MAX(BE188:BI188)=0,"",MAX(BE188:BI188)*AR188)</f>
        <v/>
      </c>
      <c r="BK188" s="50" t="s">
        <v>195</v>
      </c>
    </row>
    <row r="189" spans="1:63">
      <c r="A189" s="1">
        <v>42782</v>
      </c>
      <c r="B189" s="41">
        <f t="shared" si="93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30"/>
        <v>3150.78449</v>
      </c>
      <c r="T189" t="str">
        <f t="shared" si="131"/>
        <v>牛</v>
      </c>
      <c r="U189">
        <f t="shared" si="132"/>
        <v>3230.2754</v>
      </c>
      <c r="V189">
        <f t="shared" si="133"/>
        <v>3207.9083000000001</v>
      </c>
      <c r="W189" s="40">
        <f t="shared" si="102"/>
        <v>6.9482919500782553E-3</v>
      </c>
      <c r="X189">
        <f t="shared" si="134"/>
        <v>1336</v>
      </c>
      <c r="Y189">
        <f t="shared" si="135"/>
        <v>945</v>
      </c>
      <c r="Z189" s="25">
        <f t="shared" si="72"/>
        <v>6.9671697229158171E-3</v>
      </c>
      <c r="AA189" s="25">
        <f t="shared" si="83"/>
        <v>-8.1680293852522113E-4</v>
      </c>
      <c r="AB189" s="25">
        <f t="shared" si="84"/>
        <v>-4.4668705936423627E-4</v>
      </c>
      <c r="AC189" s="25">
        <f t="shared" si="85"/>
        <v>6.5016048907140479E-3</v>
      </c>
      <c r="AD189" s="25">
        <f t="shared" si="86"/>
        <v>6.1853442940478405E-3</v>
      </c>
      <c r="AE189" s="25">
        <f t="shared" si="87"/>
        <v>-7.6294765603015624E-4</v>
      </c>
      <c r="AF189" s="25">
        <f t="shared" si="73"/>
        <v>5.7386572346837294E-3</v>
      </c>
      <c r="AG189" s="25">
        <f t="shared" si="88"/>
        <v>4.9218542961586165E-3</v>
      </c>
      <c r="AH189" s="25">
        <f t="shared" si="74"/>
        <v>7.9289960956229247E-4</v>
      </c>
      <c r="AI189" s="25">
        <f t="shared" si="75"/>
        <v>2.3516439879754667E-3</v>
      </c>
      <c r="AJ189" s="25">
        <f t="shared" si="76"/>
        <v>4.6420201749027701E-4</v>
      </c>
      <c r="AK189" s="25">
        <f t="shared" si="77"/>
        <v>2.7578804360033956E-3</v>
      </c>
      <c r="AL189" s="25">
        <f t="shared" si="78"/>
        <v>4.609380308483531E-3</v>
      </c>
      <c r="AM189" s="25">
        <f t="shared" si="79"/>
        <v>4.5784969068650306E-3</v>
      </c>
      <c r="AN189" s="25">
        <f t="shared" si="80"/>
        <v>0</v>
      </c>
      <c r="AO189" s="40">
        <f t="shared" si="89"/>
        <v>0.16520248842825275</v>
      </c>
      <c r="AP189" s="40">
        <f t="shared" si="90"/>
        <v>0.34220611851071886</v>
      </c>
      <c r="AQ189" s="25">
        <f t="shared" si="81"/>
        <v>3.948931408843586E-4</v>
      </c>
      <c r="AR189" s="25">
        <f t="shared" si="82"/>
        <v>2.9807767986804938E-3</v>
      </c>
      <c r="AS189" s="25">
        <f>LN(N189/C189)</f>
        <v>5.7386572346837294E-3</v>
      </c>
      <c r="AT189" s="28">
        <f>+(G189-I189)/(H189-I189)</f>
        <v>0.76342388297368124</v>
      </c>
      <c r="AU189" s="28">
        <f>+(N189-P189)/(O189-P189)</f>
        <v>0.9022363784223455</v>
      </c>
      <c r="AV189" s="40">
        <f>+(N189-V189)/(U189-V189)</f>
        <v>0.93550348502935732</v>
      </c>
      <c r="AW189" s="25">
        <f>LN(N189/C189)</f>
        <v>5.7386572346837294E-3</v>
      </c>
      <c r="AX189" s="28">
        <f>(N189-L189)/(U189-V189)</f>
        <v>0.42965337482285842</v>
      </c>
      <c r="AY189" s="25">
        <f>LN(G189/I189)</f>
        <v>3.5208280920334964E-3</v>
      </c>
      <c r="AZ189" s="25">
        <f>LN(N189/P189)</f>
        <v>4.1318098475007234E-3</v>
      </c>
      <c r="BA189" s="25">
        <f t="shared" si="136"/>
        <v>0.21502412129566309</v>
      </c>
      <c r="BB189" s="25">
        <f>AR188</f>
        <v>-5.6114013698337463E-3</v>
      </c>
      <c r="BC189" s="25">
        <f t="shared" si="137"/>
        <v>-7.7157136818050104E-4</v>
      </c>
      <c r="BD189" s="39">
        <f>IF(AR188&lt;0,1,0)</f>
        <v>1</v>
      </c>
      <c r="BE189" t="str">
        <f>IF(B189=2,IF(AV188&lt;0.226,IF(AND(ABS(AA189)&lt;0.03,AO189&lt;0.8),IF(AND(AT189&lt;0.5 &amp; Q188&lt;14),2,1),0),IF(AV188&lt;0.8,IF(AND(AT189&gt;0.2,AK189&gt;-0.03,AA189&gt;-0.01),1,0),0)),"")</f>
        <v/>
      </c>
      <c r="BF189" t="str">
        <f>IF(B189=2,IF(AV188&lt;0.226,IF(AND(ABS(AA189)&lt;0.03,AO189&lt;0.8),IF(AND(AT189&lt;0.5 &amp; Q188&lt;14),2,1),0),IF(AV188&lt;0.8,IF(AND(AT189&gt;0.2,AK189&gt;-0.03,AA189&gt;-0.01),1,0),0)),"")</f>
        <v/>
      </c>
      <c r="BG189" t="str">
        <f>IF(B189=3,IF(AV188&lt;0.85,IF(AND(K189&gt;942,AT189&gt;0.9),0.25,1)*IF(AR188&lt;-0.004,1,0.5),0),"")</f>
        <v/>
      </c>
      <c r="BH189">
        <f>IF(B189=4,IF(AV188&lt;0.6,IF(AQ189&gt;=0,IF(K189&lt;1018,2,1),0),IF(AV188&gt;0.85,IF(AQ189&lt;=0,-0.5,0),0)),"")</f>
        <v>2</v>
      </c>
      <c r="BI189" t="str">
        <f>IF(B189=5,IF(AV188&lt;0.4,IF(AQ189&gt; -0.004,1,0),IF(AV188&lt;0.95,IF(AND(AO189&lt;0.85,AT189&lt;0.95,AQ189&gt;0,K189&lt;1115),0.5,0),0)),"")</f>
        <v/>
      </c>
      <c r="BJ189" s="25">
        <f>IF(MAX(BE189:BI189)=0,"",MAX(BE189:BI189)*AR189)</f>
        <v>5.9615535973609876E-3</v>
      </c>
    </row>
    <row r="190" spans="1:63">
      <c r="A190" s="1">
        <v>42783</v>
      </c>
      <c r="B190" s="41">
        <f t="shared" si="93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30"/>
        <v>3156.2621300000001</v>
      </c>
      <c r="T190" t="str">
        <f t="shared" si="131"/>
        <v>牛</v>
      </c>
      <c r="U190">
        <f t="shared" si="132"/>
        <v>3238.0789</v>
      </c>
      <c r="V190">
        <f t="shared" si="133"/>
        <v>3199.6325999999999</v>
      </c>
      <c r="W190" s="40">
        <f t="shared" si="102"/>
        <v>1.1944231137498066E-2</v>
      </c>
      <c r="X190">
        <f t="shared" si="134"/>
        <v>1025</v>
      </c>
      <c r="Y190">
        <f t="shared" si="135"/>
        <v>1450</v>
      </c>
      <c r="Z190" s="25">
        <f t="shared" si="72"/>
        <v>1.1911334091539237E-2</v>
      </c>
      <c r="AA190" s="25">
        <f t="shared" si="83"/>
        <v>-3.4863874272237998E-4</v>
      </c>
      <c r="AB190" s="25">
        <f t="shared" si="84"/>
        <v>-1.1142335637102194E-2</v>
      </c>
      <c r="AC190" s="25">
        <f t="shared" si="85"/>
        <v>8.0189550039607576E-4</v>
      </c>
      <c r="AD190" s="25">
        <f t="shared" si="86"/>
        <v>3.2081508960426237E-3</v>
      </c>
      <c r="AE190" s="25">
        <f t="shared" si="87"/>
        <v>-8.7360802414556127E-3</v>
      </c>
      <c r="AF190" s="25">
        <f t="shared" si="73"/>
        <v>-7.9341847410596203E-3</v>
      </c>
      <c r="AG190" s="25">
        <f t="shared" si="88"/>
        <v>-8.282823483782023E-3</v>
      </c>
      <c r="AH190" s="25">
        <f t="shared" si="74"/>
        <v>-2.7546563782219184E-4</v>
      </c>
      <c r="AI190" s="25">
        <f t="shared" si="75"/>
        <v>8.3098776016091321E-4</v>
      </c>
      <c r="AJ190" s="25">
        <f t="shared" si="76"/>
        <v>1.070052171485989E-4</v>
      </c>
      <c r="AK190" s="25">
        <f t="shared" si="77"/>
        <v>-4.0628228846174338E-3</v>
      </c>
      <c r="AL190" s="25">
        <f t="shared" si="78"/>
        <v>7.3201565373074273E-3</v>
      </c>
      <c r="AM190" s="25">
        <f t="shared" si="79"/>
        <v>4.6732573568381694E-3</v>
      </c>
      <c r="AN190" s="25">
        <f t="shared" si="80"/>
        <v>0</v>
      </c>
      <c r="AO190" s="40">
        <f t="shared" si="89"/>
        <v>0.56083618795174905</v>
      </c>
      <c r="AP190" s="40">
        <f t="shared" si="90"/>
        <v>0.60849314256437914</v>
      </c>
      <c r="AQ190" s="25">
        <f t="shared" si="81"/>
        <v>-2.7333235509576755E-3</v>
      </c>
      <c r="AR190" s="25">
        <f t="shared" si="82"/>
        <v>-3.8713618564422039E-3</v>
      </c>
      <c r="AS190" s="25">
        <f>LN(N190/C190)</f>
        <v>-7.9341847410596203E-3</v>
      </c>
      <c r="AT190" s="28">
        <f>+(G190-I190)/(H190-I190)</f>
        <v>6.6944153925020764E-3</v>
      </c>
      <c r="AU190" s="28">
        <f>+(N190-P190)/(O190-P190)</f>
        <v>0.17126043355551784</v>
      </c>
      <c r="AV190" s="40">
        <f>+(N190-V190)/(U190-V190)</f>
        <v>6.6763251600285414E-2</v>
      </c>
      <c r="AW190" s="25">
        <f>LN(N190/C190)</f>
        <v>-7.9341847410596203E-3</v>
      </c>
      <c r="AX190" s="28">
        <f>(N190-L190)/(U190-V190)</f>
        <v>-0.32307140088903363</v>
      </c>
      <c r="AY190" s="25">
        <f>LN(G190/I190)</f>
        <v>4.9182756647350472E-5</v>
      </c>
      <c r="AZ190" s="25">
        <f>LN(N190/P190)</f>
        <v>8.0189550039607576E-4</v>
      </c>
      <c r="BA190" s="25">
        <f t="shared" si="136"/>
        <v>0.93550348502935732</v>
      </c>
      <c r="BB190" s="25">
        <f>AR189</f>
        <v>2.9807767986804938E-3</v>
      </c>
      <c r="BC190" s="25">
        <f t="shared" si="137"/>
        <v>5.7386572346837294E-3</v>
      </c>
      <c r="BD190" s="39">
        <f>IF(AR189&lt;0,1,0)</f>
        <v>0</v>
      </c>
      <c r="BE190" t="str">
        <f>IF(B190=2,IF(AV189&lt;0.226,IF(AND(ABS(AA190)&lt;0.03,AO190&lt;0.8),IF(AND(AT190&lt;0.5 &amp; Q189&lt;14),2,1),0),IF(AV189&lt;0.8,IF(AND(AT190&gt;0.2,AK190&gt;-0.03,AA190&gt;-0.01),1,0),0)),"")</f>
        <v/>
      </c>
      <c r="BF190" t="str">
        <f>IF(B190=2,IF(AV189&lt;0.226,IF(AND(ABS(AA190)&lt;0.03,AO190&lt;0.8),IF(AND(AT190&lt;0.5 &amp; Q189&lt;14),2,1),0),IF(AV189&lt;0.8,IF(AND(AT190&gt;0.2,AK190&gt;-0.03,AA190&gt;-0.01),1,0),0)),"")</f>
        <v/>
      </c>
      <c r="BG190" t="str">
        <f>IF(B190=3,IF(AV189&lt;0.85,IF(AND(K190&gt;942,AT190&gt;0.9),0.25,1)*IF(AR189&lt;-0.004,1,0.5),0),"")</f>
        <v/>
      </c>
      <c r="BH190" t="str">
        <f>IF(B190=4,IF(AV189&lt;0.6,IF(AQ190&gt;=0,IF(K190&lt;1018,2,1),0),IF(AV189&gt;0.85,IF(AQ190&lt;=0,-0.5,0),0)),"")</f>
        <v/>
      </c>
      <c r="BI190">
        <f>IF(B190=5,IF(AV189&lt;0.4,IF(AQ190&gt; -0.004,1,0),IF(AV189&lt;0.95,IF(AND(AO190&lt;0.85,AT190&lt;0.95,AQ190&gt;0,K190&lt;1115),0.5,0),0)),"")</f>
        <v>0</v>
      </c>
      <c r="BJ190" s="25" t="str">
        <f>IF(MAX(BE190:BI190)=0,"",MAX(BE190:BI190)*AR190)</f>
        <v/>
      </c>
    </row>
    <row r="191" spans="1:63">
      <c r="A191" s="1">
        <v>42786</v>
      </c>
      <c r="B191" s="41">
        <f t="shared" si="93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30"/>
        <v>3160.7341000000001</v>
      </c>
      <c r="T191" t="str">
        <f t="shared" si="131"/>
        <v>牛</v>
      </c>
      <c r="U191">
        <f t="shared" si="132"/>
        <v>3241.45</v>
      </c>
      <c r="V191">
        <f t="shared" si="133"/>
        <v>3198.96</v>
      </c>
      <c r="W191" s="40">
        <f t="shared" si="102"/>
        <v>1.3195003574630623E-2</v>
      </c>
      <c r="X191">
        <f t="shared" si="134"/>
        <v>1459</v>
      </c>
      <c r="Y191">
        <f t="shared" si="135"/>
        <v>930</v>
      </c>
      <c r="Z191" s="25">
        <f t="shared" si="72"/>
        <v>1.3282441793582846E-2</v>
      </c>
      <c r="AA191" s="25">
        <f t="shared" si="83"/>
        <v>-1.0121292328818597E-3</v>
      </c>
      <c r="AB191" s="25">
        <f t="shared" si="84"/>
        <v>-4.597765073488802E-4</v>
      </c>
      <c r="AC191" s="25">
        <f t="shared" si="85"/>
        <v>1.2735227067281753E-2</v>
      </c>
      <c r="AD191" s="25">
        <f t="shared" si="86"/>
        <v>1.3195003574630623E-2</v>
      </c>
      <c r="AE191" s="25">
        <f t="shared" si="87"/>
        <v>0</v>
      </c>
      <c r="AF191" s="25">
        <f t="shared" si="73"/>
        <v>1.2735227067281753E-2</v>
      </c>
      <c r="AG191" s="25">
        <f t="shared" si="88"/>
        <v>1.1723097834400021E-2</v>
      </c>
      <c r="AH191" s="25">
        <f t="shared" si="74"/>
        <v>9.1238031338387534E-4</v>
      </c>
      <c r="AI191" s="25">
        <f t="shared" si="75"/>
        <v>2.3698358295270298E-3</v>
      </c>
      <c r="AJ191" s="25">
        <f t="shared" si="76"/>
        <v>2.435324633303996E-3</v>
      </c>
      <c r="AK191" s="25">
        <f t="shared" si="77"/>
        <v>8.4389211839465145E-3</v>
      </c>
      <c r="AL191" s="25">
        <f t="shared" si="78"/>
        <v>8.8882834844332577E-3</v>
      </c>
      <c r="AM191" s="25">
        <f t="shared" si="79"/>
        <v>5.8229641889673712E-3</v>
      </c>
      <c r="AN191" s="25">
        <f t="shared" si="80"/>
        <v>9.4807294249748446E-4</v>
      </c>
      <c r="AO191" s="40">
        <f t="shared" si="89"/>
        <v>0</v>
      </c>
      <c r="AP191" s="40">
        <f t="shared" si="90"/>
        <v>0.11342436974789701</v>
      </c>
      <c r="AQ191" s="25">
        <f t="shared" si="81"/>
        <v>3.5606967575997162E-4</v>
      </c>
      <c r="AR191" s="25">
        <f t="shared" si="82"/>
        <v>3.3482329408378504E-3</v>
      </c>
      <c r="AS191" s="25">
        <f>LN(N191/C191)</f>
        <v>1.2735227067281753E-2</v>
      </c>
      <c r="AT191" s="28">
        <f>+(G191-I191)/(H191-I191)</f>
        <v>0.94922969187675699</v>
      </c>
      <c r="AU191" s="28">
        <f>+(N191-P191)/(O191-P191)</f>
        <v>0.92082890541977658</v>
      </c>
      <c r="AV191" s="40">
        <f>+(N191-V191)/(U191-V191)</f>
        <v>0.96493292539421538</v>
      </c>
      <c r="AW191" s="25">
        <f>LN(N191/C191)</f>
        <v>1.2735227067281753E-2</v>
      </c>
      <c r="AX191" s="28">
        <f>(N191-L191)/(U191-V191)</f>
        <v>0.25488350200047027</v>
      </c>
      <c r="AY191" s="25">
        <f>LN(G191/I191)</f>
        <v>8.4389211839465145E-3</v>
      </c>
      <c r="AZ191" s="25">
        <f>LN(N191/P191)</f>
        <v>5.3631876816184086E-3</v>
      </c>
      <c r="BA191" s="25">
        <f t="shared" si="136"/>
        <v>6.6763251600285414E-2</v>
      </c>
      <c r="BB191" s="25">
        <f>AR190</f>
        <v>-3.8713618564422039E-3</v>
      </c>
      <c r="BC191" s="25">
        <f t="shared" si="137"/>
        <v>-7.9341847410596203E-3</v>
      </c>
      <c r="BD191" s="39">
        <f>IF(AR190&lt;0,1,0)</f>
        <v>1</v>
      </c>
      <c r="BE191" t="str">
        <f>IF(B191=2,IF(AV190&lt;0.226,IF(AND(ABS(AA191)&lt;0.03,AO191&lt;0.8),IF(AND(AT191&lt;0.5 &amp; Q190&lt;14),2,1),0),IF(AV190&lt;0.8,IF(AND(AT191&gt;0.2,AK191&gt;-0.03,AA191&gt;-0.01),1,0),0)),"")</f>
        <v/>
      </c>
      <c r="BF191" t="str">
        <f>IF(B191=2,IF(AV190&lt;0.226,IF(AND(ABS(AA191)&lt;0.03,AO191&lt;0.8),IF(AND(AT191&lt;0.5 &amp; Q190&lt;14),2,1),0),IF(AV190&lt;0.8,IF(AND(AT191&gt;0.2,AK191&gt;-0.03,AA191&gt;-0.01),1,0),0)),"")</f>
        <v/>
      </c>
      <c r="BG191" t="str">
        <f>IF(B191=3,IF(AV190&lt;0.85,IF(AND(K191&gt;942,AT191&gt;0.9),0.25,1)*IF(AR190&lt;-0.004,1,0.5),0),"")</f>
        <v/>
      </c>
      <c r="BH191" t="str">
        <f>IF(B191=4,IF(AV190&lt;0.6,IF(AQ191&gt;=0,IF(K191&lt;1018,2,1),0),IF(AV190&gt;0.85,IF(AQ191&lt;=0,-0.5,0),0)),"")</f>
        <v/>
      </c>
      <c r="BI191" t="str">
        <f>IF(B191=5,IF(AV190&lt;0.4,IF(AQ191&gt; -0.004,1,0),IF(AV190&lt;0.95,IF(AND(AO191&lt;0.85,AT191&lt;0.95,AQ191&gt;0,K191&lt;1115),0.5,0),0)),"")</f>
        <v/>
      </c>
      <c r="BJ191" s="25" t="str">
        <f>IF(MAX(BE191:BI191)=0,"",MAX(BE191:BI191)*AR191)</f>
        <v/>
      </c>
    </row>
    <row r="192" spans="1:63">
      <c r="A192" s="1">
        <v>42787</v>
      </c>
      <c r="B192" s="41">
        <f t="shared" si="93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30"/>
        <v>3167.5610999999999</v>
      </c>
      <c r="T192" t="str">
        <f t="shared" si="131"/>
        <v>牛</v>
      </c>
      <c r="U192">
        <f t="shared" si="132"/>
        <v>3254.3004999999998</v>
      </c>
      <c r="V192">
        <f t="shared" si="133"/>
        <v>3240.17</v>
      </c>
      <c r="W192" s="40">
        <f t="shared" si="102"/>
        <v>4.35155484899235E-3</v>
      </c>
      <c r="X192">
        <f t="shared" si="134"/>
        <v>1008</v>
      </c>
      <c r="Y192">
        <f t="shared" si="135"/>
        <v>932</v>
      </c>
      <c r="Z192" s="25">
        <f t="shared" si="72"/>
        <v>4.3582757087683478E-3</v>
      </c>
      <c r="AA192" s="25">
        <f t="shared" si="83"/>
        <v>6.9809822755942169E-4</v>
      </c>
      <c r="AB192" s="25">
        <f t="shared" si="84"/>
        <v>-4.5869836140952807E-4</v>
      </c>
      <c r="AC192" s="25">
        <f t="shared" si="85"/>
        <v>3.8928564875829069E-3</v>
      </c>
      <c r="AD192" s="25">
        <f t="shared" si="86"/>
        <v>3.718270135999411E-3</v>
      </c>
      <c r="AE192" s="25">
        <f t="shared" si="87"/>
        <v>-6.3328471299299474E-4</v>
      </c>
      <c r="AF192" s="25">
        <f t="shared" si="73"/>
        <v>3.2595717745898542E-3</v>
      </c>
      <c r="AG192" s="25">
        <f t="shared" si="88"/>
        <v>3.9576700021492278E-3</v>
      </c>
      <c r="AH192" s="25">
        <f t="shared" si="74"/>
        <v>1.3986340318301001E-4</v>
      </c>
      <c r="AI192" s="25">
        <f t="shared" si="75"/>
        <v>9.4045539878222792E-4</v>
      </c>
      <c r="AJ192" s="25">
        <f t="shared" si="76"/>
        <v>9.1974814499363924E-4</v>
      </c>
      <c r="AK192" s="25">
        <f t="shared" si="77"/>
        <v>1.9043778963423997E-3</v>
      </c>
      <c r="AL192" s="25">
        <f t="shared" si="78"/>
        <v>4.35155484899235E-3</v>
      </c>
      <c r="AM192" s="25">
        <f t="shared" si="79"/>
        <v>2.6794405729327043E-3</v>
      </c>
      <c r="AN192" s="25">
        <f t="shared" si="80"/>
        <v>0</v>
      </c>
      <c r="AO192" s="40">
        <f t="shared" si="89"/>
        <v>0.14526025264498915</v>
      </c>
      <c r="AP192" s="40">
        <f t="shared" si="90"/>
        <v>-1.4861469870141891E-2</v>
      </c>
      <c r="AQ192" s="25">
        <f t="shared" si="81"/>
        <v>-5.0178630538154068E-6</v>
      </c>
      <c r="AR192" s="25">
        <f t="shared" si="82"/>
        <v>1.3551938782475547E-3</v>
      </c>
      <c r="AS192" s="25">
        <f>LN(N192/C192)</f>
        <v>3.2595717745898542E-3</v>
      </c>
      <c r="AT192" s="28">
        <f>+(G192-I192)/(H192-I192)</f>
        <v>0.58263331092318849</v>
      </c>
      <c r="AU192" s="28">
        <f>+(N192-P192)/(O192-P192)</f>
        <v>0.83433434008200869</v>
      </c>
      <c r="AV192" s="40">
        <f>+(N192-V192)/(U192-V192)</f>
        <v>0.89438448745623578</v>
      </c>
      <c r="AW192" s="25">
        <f>LN(N192/C192)</f>
        <v>3.2595717745898542E-3</v>
      </c>
      <c r="AX192" s="28">
        <f>(N192-L192)/(U192-V192)</f>
        <v>0.31175117653304735</v>
      </c>
      <c r="AY192" s="25">
        <f>LN(G192/I192)</f>
        <v>2.5376626093352775E-3</v>
      </c>
      <c r="AZ192" s="25">
        <f>LN(N192/P192)</f>
        <v>2.2360451563631545E-3</v>
      </c>
      <c r="BA192" s="25">
        <f t="shared" si="136"/>
        <v>0.96493292539421538</v>
      </c>
      <c r="BB192" s="25">
        <f>AR191</f>
        <v>3.3482329408378504E-3</v>
      </c>
      <c r="BC192" s="25">
        <f t="shared" si="137"/>
        <v>1.2735227067281753E-2</v>
      </c>
      <c r="BD192" s="39">
        <f>IF(AR191&lt;0,1,0)</f>
        <v>0</v>
      </c>
      <c r="BE192">
        <f>IF(B192=2,IF(AV191&lt;0.226,IF(AND(ABS(AA192)&lt;0.03,AO192&lt;0.8),IF(AND(AT192&lt;0.5 &amp; Q191&lt;14),2,1),0),IF(AV191&lt;0.8,IF(AND(AT192&gt;0.2,AK192&gt;-0.03,AA192&gt;-0.01),1,0),0)),"")</f>
        <v>0</v>
      </c>
      <c r="BF192">
        <f>IF(B192=2,IF(AV191&lt;0.226,IF(AND(ABS(AA192)&lt;0.03,AO192&lt;0.8),IF(AND(AT192&lt;0.5 &amp; Q191&lt;14),2,1),0),IF(AV191&lt;0.8,IF(AND(AT192&gt;0.2,AK192&gt;-0.03,AA192&gt;-0.01),1,0),0)),"")</f>
        <v>0</v>
      </c>
      <c r="BG192" t="str">
        <f>IF(B192=3,IF(AV191&lt;0.85,IF(AND(K192&gt;942,AT192&gt;0.9),0.25,1)*IF(AR191&lt;-0.004,1,0.5),0),"")</f>
        <v/>
      </c>
      <c r="BH192" t="str">
        <f>IF(B192=4,IF(AV191&lt;0.6,IF(AQ192&gt;=0,IF(K192&lt;1018,2,1),0),IF(AV191&gt;0.85,IF(AQ192&lt;=0,-0.5,0),0)),"")</f>
        <v/>
      </c>
      <c r="BI192" t="str">
        <f>IF(B192=5,IF(AV191&lt;0.4,IF(AQ192&gt; -0.004,1,0),IF(AV191&lt;0.95,IF(AND(AO192&lt;0.85,AT192&lt;0.95,AQ192&gt;0,K192&lt;1115),0.5,0),0)),"")</f>
        <v/>
      </c>
      <c r="BJ192" s="25" t="str">
        <f>IF(MAX(BE192:BI192)=0,"",MAX(BE192:BI192)*AR192)</f>
        <v/>
      </c>
    </row>
    <row r="193" spans="1:63">
      <c r="A193" s="1">
        <v>42788</v>
      </c>
      <c r="B193" s="41">
        <f t="shared" si="93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30"/>
        <v>3174.7635049999999</v>
      </c>
      <c r="T193" t="str">
        <f t="shared" si="131"/>
        <v>牛</v>
      </c>
      <c r="U193">
        <f t="shared" si="132"/>
        <v>3261.21</v>
      </c>
      <c r="V193">
        <f t="shared" si="133"/>
        <v>3244.09</v>
      </c>
      <c r="W193" s="40">
        <f t="shared" ref="W193:W224" si="138">LN(U193/V193)</f>
        <v>5.2634127630276188E-3</v>
      </c>
      <c r="X193">
        <f t="shared" si="134"/>
        <v>1459</v>
      </c>
      <c r="Y193">
        <f t="shared" si="135"/>
        <v>1113</v>
      </c>
      <c r="Z193" s="25">
        <f t="shared" si="72"/>
        <v>5.2633358850674031E-3</v>
      </c>
      <c r="AA193" s="25">
        <f t="shared" si="83"/>
        <v>-3.630775021308625E-5</v>
      </c>
      <c r="AB193" s="25">
        <f t="shared" si="84"/>
        <v>0</v>
      </c>
      <c r="AC193" s="25">
        <f t="shared" si="85"/>
        <v>5.2634127630276188E-3</v>
      </c>
      <c r="AD193" s="25">
        <f t="shared" si="86"/>
        <v>2.6159458569066534E-3</v>
      </c>
      <c r="AE193" s="25">
        <f t="shared" si="87"/>
        <v>-2.6474669061209168E-3</v>
      </c>
      <c r="AF193" s="25">
        <f t="shared" si="73"/>
        <v>2.6159458569066534E-3</v>
      </c>
      <c r="AG193" s="25">
        <f t="shared" si="88"/>
        <v>2.5796381066936149E-3</v>
      </c>
      <c r="AH193" s="25">
        <f t="shared" si="74"/>
        <v>-2.5828114045570904E-4</v>
      </c>
      <c r="AI193" s="25">
        <f t="shared" si="75"/>
        <v>-5.8737875470000697E-4</v>
      </c>
      <c r="AJ193" s="25">
        <f t="shared" si="76"/>
        <v>-1.4675548467305399E-3</v>
      </c>
      <c r="AK193" s="25">
        <f t="shared" si="77"/>
        <v>-1.3340321472038326E-3</v>
      </c>
      <c r="AL193" s="25">
        <f t="shared" si="78"/>
        <v>4.3461545948626388E-3</v>
      </c>
      <c r="AM193" s="25">
        <f t="shared" si="79"/>
        <v>4.0958163537497955E-3</v>
      </c>
      <c r="AN193" s="25">
        <f t="shared" si="80"/>
        <v>1.3430517187286092E-4</v>
      </c>
      <c r="AO193" s="40">
        <f t="shared" si="89"/>
        <v>0.60863411181883365</v>
      </c>
      <c r="AP193" s="40">
        <f t="shared" si="90"/>
        <v>0.61699221514509994</v>
      </c>
      <c r="AQ193" s="25">
        <f t="shared" si="81"/>
        <v>2.0313192565038949E-4</v>
      </c>
      <c r="AR193" s="25">
        <f t="shared" si="82"/>
        <v>3.8156728322374786E-3</v>
      </c>
      <c r="AS193" s="25">
        <f>LN(N193/C193)</f>
        <v>2.6159458569066534E-3</v>
      </c>
      <c r="AT193" s="28">
        <f>+(G193-I193)/(H193-I193)</f>
        <v>0.30174805378627573</v>
      </c>
      <c r="AU193" s="28">
        <f>+(N193-P193)/(O193-P193)</f>
        <v>1</v>
      </c>
      <c r="AV193" s="40">
        <f>+(N193-V193)/(U193-V193)</f>
        <v>1</v>
      </c>
      <c r="AW193" s="25">
        <f>LN(N193/C193)</f>
        <v>2.6159458569066534E-3</v>
      </c>
      <c r="AX193" s="28">
        <f>(N193-L193)/(U193-V193)</f>
        <v>0.72546728971963503</v>
      </c>
      <c r="AY193" s="25">
        <f>LN(G193/I193)</f>
        <v>1.3134347589170165E-3</v>
      </c>
      <c r="AZ193" s="25">
        <f>LN(N193/P193)</f>
        <v>4.0958163537497955E-3</v>
      </c>
      <c r="BA193" s="25">
        <f t="shared" si="136"/>
        <v>0.89438448745623578</v>
      </c>
      <c r="BB193" s="25">
        <f>AR192</f>
        <v>1.3551938782475547E-3</v>
      </c>
      <c r="BC193" s="25">
        <f t="shared" si="137"/>
        <v>3.2595717745898542E-3</v>
      </c>
      <c r="BD193" s="39">
        <f>IF(AR192&lt;0,1,0)</f>
        <v>0</v>
      </c>
      <c r="BE193" t="str">
        <f>IF(B193=2,IF(AV192&lt;0.226,IF(AND(ABS(AA193)&lt;0.03,AO193&lt;0.8),IF(AND(AT193&lt;0.5 &amp; Q192&lt;14),2,1),0),IF(AV192&lt;0.8,IF(AND(AT193&gt;0.2,AK193&gt;-0.03,AA193&gt;-0.01),1,0),0)),"")</f>
        <v/>
      </c>
      <c r="BF193" t="str">
        <f>IF(B193=2,IF(AV192&lt;0.226,IF(AND(ABS(AA193)&lt;0.03,AO193&lt;0.8),IF(AND(AT193&lt;0.5 &amp; Q192&lt;14),2,1),0),IF(AV192&lt;0.8,IF(AND(AT193&gt;0.2,AK193&gt;-0.03,AA193&gt;-0.01),1,0),0)),"")</f>
        <v/>
      </c>
      <c r="BG193">
        <f>IF(B193=3,IF(AV192&lt;0.85,IF(AND(K193&gt;942,AT193&gt;0.9),0.25,1)*IF(AR192&lt;-0.004,1,0.5),0),"")</f>
        <v>0</v>
      </c>
      <c r="BH193" t="str">
        <f>IF(B193=4,IF(AV192&lt;0.6,IF(AQ193&gt;=0,IF(K193&lt;1018,2,1),0),IF(AV192&gt;0.85,IF(AQ193&lt;=0,-0.5,0),0)),"")</f>
        <v/>
      </c>
      <c r="BI193" t="str">
        <f>IF(B193=5,IF(AV192&lt;0.4,IF(AQ193&gt; -0.004,1,0),IF(AV192&lt;0.95,IF(AND(AO193&lt;0.85,AT193&lt;0.95,AQ193&gt;0,K193&lt;1115),0.5,0),0)),"")</f>
        <v/>
      </c>
      <c r="BJ193" s="25" t="str">
        <f>IF(MAX(BE193:BI193)=0,"",MAX(BE193:BI193)*AR193)</f>
        <v/>
      </c>
    </row>
    <row r="194" spans="1:63">
      <c r="A194" s="1">
        <v>42789</v>
      </c>
      <c r="B194" s="41">
        <f t="shared" si="93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30"/>
        <v>3182.1735049999997</v>
      </c>
      <c r="T194" t="str">
        <f t="shared" si="131"/>
        <v>牛</v>
      </c>
      <c r="U194">
        <f t="shared" si="132"/>
        <v>3264.0736999999999</v>
      </c>
      <c r="V194">
        <f t="shared" si="133"/>
        <v>3236.4247</v>
      </c>
      <c r="W194" s="40">
        <f t="shared" si="138"/>
        <v>8.5067836446624003E-3</v>
      </c>
      <c r="X194">
        <f t="shared" si="134"/>
        <v>941</v>
      </c>
      <c r="Y194">
        <f t="shared" si="135"/>
        <v>1405</v>
      </c>
      <c r="Z194" s="25">
        <f t="shared" si="72"/>
        <v>8.4843283877268673E-3</v>
      </c>
      <c r="AA194" s="25">
        <f t="shared" si="83"/>
        <v>-7.2947387207903964E-4</v>
      </c>
      <c r="AB194" s="25">
        <f t="shared" si="84"/>
        <v>-4.068375156521001E-3</v>
      </c>
      <c r="AC194" s="25">
        <f t="shared" si="85"/>
        <v>4.4384084881413698E-3</v>
      </c>
      <c r="AD194" s="25">
        <f t="shared" si="86"/>
        <v>1.607198218025582E-3</v>
      </c>
      <c r="AE194" s="25">
        <f t="shared" si="87"/>
        <v>-6.8995854266367881E-3</v>
      </c>
      <c r="AF194" s="25">
        <f t="shared" si="73"/>
        <v>-2.4611769384953485E-3</v>
      </c>
      <c r="AG194" s="25">
        <f t="shared" si="88"/>
        <v>-3.1906508105743591E-3</v>
      </c>
      <c r="AH194" s="25">
        <f t="shared" si="74"/>
        <v>-4.790286482251347E-4</v>
      </c>
      <c r="AI194" s="25">
        <f t="shared" si="75"/>
        <v>8.6653062640086056E-5</v>
      </c>
      <c r="AJ194" s="25">
        <f t="shared" si="76"/>
        <v>1.5773883977832006E-3</v>
      </c>
      <c r="AK194" s="25">
        <f t="shared" si="77"/>
        <v>-3.2114842190034019E-3</v>
      </c>
      <c r="AL194" s="25">
        <f t="shared" si="78"/>
        <v>5.3440663724460364E-3</v>
      </c>
      <c r="AM194" s="25">
        <f t="shared" si="79"/>
        <v>6.0913313496425156E-3</v>
      </c>
      <c r="AN194" s="25">
        <f t="shared" si="80"/>
        <v>0</v>
      </c>
      <c r="AO194" s="40">
        <f t="shared" si="89"/>
        <v>0.6986934453839555</v>
      </c>
      <c r="AP194" s="40">
        <f t="shared" si="90"/>
        <v>0.83539021319890761</v>
      </c>
      <c r="AQ194" s="25">
        <f t="shared" si="81"/>
        <v>5.5513754621030922E-4</v>
      </c>
      <c r="AR194" s="25">
        <f t="shared" si="82"/>
        <v>7.5030728050811053E-4</v>
      </c>
      <c r="AS194" s="25">
        <f>LN(N194/C194)</f>
        <v>-2.4611769384953485E-3</v>
      </c>
      <c r="AT194" s="28">
        <f>+(G194-I194)/(H194-I194)</f>
        <v>9.8074944386623605E-2</v>
      </c>
      <c r="AU194" s="28">
        <f>+(N194-P194)/(O194-P194)</f>
        <v>0.72804094203080782</v>
      </c>
      <c r="AV194" s="40">
        <f>+(N194-V194)/(U194-V194)</f>
        <v>0.52068790914680063</v>
      </c>
      <c r="AW194" s="25">
        <f>LN(N194/C194)</f>
        <v>-2.4611769384953485E-3</v>
      </c>
      <c r="AX194" s="28">
        <f>(N194-L194)/(U194-V194)</f>
        <v>8.8184021121923459E-2</v>
      </c>
      <c r="AY194" s="25">
        <f>LN(G194/I194)</f>
        <v>5.2538393541701591E-4</v>
      </c>
      <c r="AZ194" s="25">
        <f>LN(N194/P194)</f>
        <v>4.4384084881413698E-3</v>
      </c>
      <c r="BA194" s="25">
        <f t="shared" si="136"/>
        <v>1</v>
      </c>
      <c r="BB194" s="25">
        <f>AR193</f>
        <v>3.8156728322374786E-3</v>
      </c>
      <c r="BC194" s="25">
        <f t="shared" si="137"/>
        <v>2.6159458569066534E-3</v>
      </c>
      <c r="BD194" s="39">
        <f>IF(AR193&lt;0,1,0)</f>
        <v>0</v>
      </c>
      <c r="BE194" t="str">
        <f>IF(B194=2,IF(AV193&lt;0.226,IF(AND(ABS(AA194)&lt;0.03,AO194&lt;0.8),IF(AND(AT194&lt;0.5 &amp; Q193&lt;14),2,1),0),IF(AV193&lt;0.8,IF(AND(AT194&gt;0.2,AK194&gt;-0.03,AA194&gt;-0.01),1,0),0)),"")</f>
        <v/>
      </c>
      <c r="BF194" t="str">
        <f>IF(B194=2,IF(AV193&lt;0.226,IF(AND(ABS(AA194)&lt;0.03,AO194&lt;0.8),IF(AND(AT194&lt;0.5 &amp; Q193&lt;14),2,1),0),IF(AV193&lt;0.8,IF(AND(AT194&gt;0.2,AK194&gt;-0.03,AA194&gt;-0.01),1,0),0)),"")</f>
        <v/>
      </c>
      <c r="BG194" t="str">
        <f>IF(B194=3,IF(AV193&lt;0.85,IF(AND(K194&gt;942,AT194&gt;0.9),0.25,1)*IF(AR193&lt;-0.004,1,0.5),0),"")</f>
        <v/>
      </c>
      <c r="BH194">
        <f>IF(B194=4,IF(AV193&lt;0.6,IF(AQ194&gt;=0,IF(K194&lt;1018,2,1),0),IF(AV193&gt;0.85,IF(AQ194&lt;=0,-0.5,0),0)),"")</f>
        <v>0</v>
      </c>
      <c r="BI194" t="str">
        <f>IF(B194=5,IF(AV193&lt;0.4,IF(AQ194&gt; -0.004,1,0),IF(AV193&lt;0.95,IF(AND(AO194&lt;0.85,AT194&lt;0.95,AQ194&gt;0,K194&lt;1115),0.5,0),0)),"")</f>
        <v/>
      </c>
      <c r="BJ194" s="25" t="str">
        <f>IF(MAX(BE194:BI194)=0,"",MAX(BE194:BI194)*AR194)</f>
        <v/>
      </c>
    </row>
    <row r="195" spans="1:63" ht="40.5">
      <c r="A195" s="1">
        <v>42790</v>
      </c>
      <c r="B195" s="41">
        <f t="shared" si="93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30"/>
        <v>3189.6500649999994</v>
      </c>
      <c r="T195" t="str">
        <f t="shared" si="131"/>
        <v>牛</v>
      </c>
      <c r="U195">
        <f t="shared" si="132"/>
        <v>3253.9555999999998</v>
      </c>
      <c r="V195">
        <f t="shared" si="133"/>
        <v>3233.5524999999998</v>
      </c>
      <c r="W195" s="40">
        <f t="shared" si="138"/>
        <v>6.2899859096422423E-3</v>
      </c>
      <c r="X195">
        <f t="shared" si="134"/>
        <v>1425</v>
      </c>
      <c r="Y195">
        <f t="shared" si="135"/>
        <v>1050</v>
      </c>
      <c r="Z195" s="25">
        <f t="shared" si="72"/>
        <v>6.2855588429921111E-3</v>
      </c>
      <c r="AA195" s="25">
        <f t="shared" si="83"/>
        <v>-1.4755462908577334E-3</v>
      </c>
      <c r="AB195" s="25">
        <f t="shared" si="84"/>
        <v>-3.8763418853294363E-4</v>
      </c>
      <c r="AC195" s="25">
        <f t="shared" si="85"/>
        <v>5.9023517211093599E-3</v>
      </c>
      <c r="AD195" s="25">
        <f t="shared" si="86"/>
        <v>2.4392689023982591E-3</v>
      </c>
      <c r="AE195" s="25">
        <f t="shared" si="87"/>
        <v>-3.8507170072439702E-3</v>
      </c>
      <c r="AF195" s="25">
        <f t="shared" si="73"/>
        <v>2.0516347138652491E-3</v>
      </c>
      <c r="AG195" s="25">
        <f t="shared" si="88"/>
        <v>5.7608842300749599E-4</v>
      </c>
      <c r="AH195" s="25">
        <f t="shared" si="74"/>
        <v>-2.8189188679263026E-4</v>
      </c>
      <c r="AI195" s="25">
        <f t="shared" si="75"/>
        <v>-2.7542063867120584E-4</v>
      </c>
      <c r="AJ195" s="25">
        <f t="shared" si="76"/>
        <v>-1.0401497919904443E-3</v>
      </c>
      <c r="AK195" s="25">
        <f t="shared" si="77"/>
        <v>-1.2060770649055745E-3</v>
      </c>
      <c r="AL195" s="25">
        <f t="shared" si="78"/>
        <v>5.0844182341424444E-3</v>
      </c>
      <c r="AM195" s="25">
        <f t="shared" si="79"/>
        <v>5.16062830419548E-3</v>
      </c>
      <c r="AN195" s="25">
        <f t="shared" si="80"/>
        <v>0</v>
      </c>
      <c r="AO195" s="40">
        <f t="shared" si="89"/>
        <v>0.75688908303300462</v>
      </c>
      <c r="AP195" s="40">
        <f t="shared" si="90"/>
        <v>1.0476927183817961</v>
      </c>
      <c r="AQ195" s="25">
        <f t="shared" si="81"/>
        <v>-1.9723636565772249E-4</v>
      </c>
      <c r="AR195" s="25">
        <f t="shared" si="82"/>
        <v>3.2577117787709713E-3</v>
      </c>
      <c r="AS195" s="25">
        <f>LN(N195/C195)</f>
        <v>2.0516347138652491E-3</v>
      </c>
      <c r="AT195" s="28">
        <f>+(G195-I195)/(H195-I195)</f>
        <v>0.5195114848385699</v>
      </c>
      <c r="AU195" s="28">
        <f>+(N195-P195)/(O195-P195)</f>
        <v>0.92470685167054345</v>
      </c>
      <c r="AV195" s="40">
        <f>+(N195-V195)/(U195-V195)</f>
        <v>0.93819076512884247</v>
      </c>
      <c r="AW195" s="25">
        <f>LN(N195/C195)</f>
        <v>2.0516347138652491E-3</v>
      </c>
      <c r="AX195" s="28">
        <f>(N195-L195)/(U195-V195)</f>
        <v>0.5185045409766128</v>
      </c>
      <c r="AY195" s="25">
        <f>LN(G195/I195)</f>
        <v>2.6446399423383257E-3</v>
      </c>
      <c r="AZ195" s="25">
        <f>LN(N195/P195)</f>
        <v>4.7729941156624536E-3</v>
      </c>
      <c r="BA195" s="25">
        <f t="shared" si="136"/>
        <v>0.52068790914680063</v>
      </c>
      <c r="BB195" s="25">
        <f>AR194</f>
        <v>7.5030728050811053E-4</v>
      </c>
      <c r="BC195" s="25">
        <f t="shared" si="137"/>
        <v>-2.4611769384953485E-3</v>
      </c>
      <c r="BD195" s="39">
        <f>IF(AR194&lt;0,1,0)</f>
        <v>0</v>
      </c>
      <c r="BE195" t="str">
        <f>IF(B195=2,IF(AV194&lt;0.226,IF(AND(ABS(AA195)&lt;0.03,AO195&lt;0.8),IF(AND(AT195&lt;0.5 &amp; Q194&lt;14),2,1),0),IF(AV194&lt;0.8,IF(AND(AT195&gt;0.2,AK195&gt;-0.03,AA195&gt;-0.01),1,0),0)),"")</f>
        <v/>
      </c>
      <c r="BF195" t="str">
        <f>IF(B195=2,IF(AV194&lt;0.226,IF(AND(ABS(AA195)&lt;0.03,AO195&lt;0.8),IF(AND(AT195&lt;0.5 &amp; Q194&lt;14),2,1),0),IF(AV194&lt;0.8,IF(AND(AT195&gt;0.2,AK195&gt;-0.03,AA195&gt;-0.01),1,0),0)),"")</f>
        <v/>
      </c>
      <c r="BG195" t="str">
        <f>IF(B195=3,IF(AV194&lt;0.85,IF(AND(K195&gt;942,AT195&gt;0.9),0.25,1)*IF(AR194&lt;-0.004,1,0.5),0),"")</f>
        <v/>
      </c>
      <c r="BH195" t="str">
        <f>IF(B195=4,IF(AV194&lt;0.6,IF(AQ195&gt;=0,IF(K195&lt;1018,2,1),0),IF(AV194&gt;0.85,IF(AQ195&lt;=0,-0.5,0),0)),"")</f>
        <v/>
      </c>
      <c r="BI195">
        <f>IF(B195=5,IF(AV194&lt;0.4,IF(AQ195&gt; -0.004,1,0),IF(AV194&lt;0.95,IF(AND(AO195&lt;0.85,AT195&lt;0.95,AQ195&gt;0,K195&lt;1115),0.5,0),0)),"")</f>
        <v>0</v>
      </c>
      <c r="BJ195" s="25" t="str">
        <f>IF(MAX(BE195:BI195)=0,"",MAX(BE195:BI195)*AR195)</f>
        <v/>
      </c>
      <c r="BK195" s="50" t="s">
        <v>205</v>
      </c>
    </row>
    <row r="196" spans="1:63">
      <c r="A196" s="1">
        <v>42793</v>
      </c>
      <c r="B196" s="41">
        <f t="shared" si="93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30"/>
        <v>3196.1282899999997</v>
      </c>
      <c r="T196" t="str">
        <f t="shared" si="131"/>
        <v>牛</v>
      </c>
      <c r="U196">
        <f t="shared" si="132"/>
        <v>3251.4737</v>
      </c>
      <c r="V196">
        <f t="shared" si="133"/>
        <v>3224.1453999999999</v>
      </c>
      <c r="W196" s="40">
        <f t="shared" si="138"/>
        <v>8.4404168368284876E-3</v>
      </c>
      <c r="X196">
        <f t="shared" si="134"/>
        <v>950</v>
      </c>
      <c r="Y196">
        <f t="shared" si="135"/>
        <v>1450</v>
      </c>
      <c r="Z196" s="25">
        <f t="shared" si="72"/>
        <v>8.4107922748238445E-3</v>
      </c>
      <c r="AA196" s="25">
        <f t="shared" si="83"/>
        <v>-1.0766103014271547E-3</v>
      </c>
      <c r="AB196" s="25">
        <f t="shared" si="84"/>
        <v>-6.8134645997862285E-3</v>
      </c>
      <c r="AC196" s="25">
        <f t="shared" si="85"/>
        <v>1.6269522370423602E-3</v>
      </c>
      <c r="AD196" s="25">
        <f t="shared" si="86"/>
        <v>7.0122025098642491E-4</v>
      </c>
      <c r="AE196" s="25">
        <f t="shared" si="87"/>
        <v>-7.7391965858421025E-3</v>
      </c>
      <c r="AF196" s="25">
        <f t="shared" si="73"/>
        <v>-6.1122443487997193E-3</v>
      </c>
      <c r="AG196" s="25">
        <f t="shared" si="88"/>
        <v>-7.188854650226899E-3</v>
      </c>
      <c r="AH196" s="25">
        <f t="shared" si="74"/>
        <v>-2.6416188900267931E-4</v>
      </c>
      <c r="AI196" s="25">
        <f t="shared" si="75"/>
        <v>-1.4841702589059422E-4</v>
      </c>
      <c r="AJ196" s="25">
        <f t="shared" si="76"/>
        <v>-1.7819048179180223E-3</v>
      </c>
      <c r="AK196" s="25">
        <f t="shared" si="77"/>
        <v>-1.3799396095604676E-3</v>
      </c>
      <c r="AL196" s="25">
        <f t="shared" si="78"/>
        <v>2.743224694848276E-3</v>
      </c>
      <c r="AM196" s="25">
        <f t="shared" si="79"/>
        <v>6.8516906939391619E-3</v>
      </c>
      <c r="AN196" s="25">
        <f t="shared" si="80"/>
        <v>0</v>
      </c>
      <c r="AO196" s="40">
        <f t="shared" si="89"/>
        <v>0.74411999146767427</v>
      </c>
      <c r="AP196" s="40">
        <f t="shared" si="90"/>
        <v>1.1370561225062672</v>
      </c>
      <c r="AQ196" s="25">
        <f t="shared" si="81"/>
        <v>1.883193648672347E-4</v>
      </c>
      <c r="AR196" s="25">
        <f t="shared" si="82"/>
        <v>-4.7323047392392667E-3</v>
      </c>
      <c r="AS196" s="25">
        <f>LN(N196/C196)</f>
        <v>-6.1122443487997193E-3</v>
      </c>
      <c r="AT196" s="28">
        <f>+(G196-I196)/(H196-I196)</f>
        <v>0.2410943832586836</v>
      </c>
      <c r="AU196" s="28">
        <f>+(N196-P196)/(O196-P196)</f>
        <v>0.2368327265673284</v>
      </c>
      <c r="AV196" s="40">
        <f>+(N196-V196)/(U196-V196)</f>
        <v>0.19210122839693747</v>
      </c>
      <c r="AW196" s="25">
        <f>LN(N196/C196)</f>
        <v>-6.1122443487997193E-3</v>
      </c>
      <c r="AX196" s="28">
        <f>(N196-L196)/(U196-V196)</f>
        <v>-0.56054346593092841</v>
      </c>
      <c r="AY196" s="25">
        <f>LN(G196/I196)</f>
        <v>6.6206483430139259E-4</v>
      </c>
      <c r="AZ196" s="25">
        <f>LN(N196/P196)</f>
        <v>1.6269522370423602E-3</v>
      </c>
      <c r="BA196" s="25">
        <f t="shared" si="136"/>
        <v>0.93819076512884247</v>
      </c>
      <c r="BB196" s="25">
        <f>AR195</f>
        <v>3.2577117787709713E-3</v>
      </c>
      <c r="BC196" s="25">
        <f t="shared" si="137"/>
        <v>2.0516347138652491E-3</v>
      </c>
      <c r="BD196" s="39">
        <f>IF(AR195&lt;0,1,0)</f>
        <v>0</v>
      </c>
      <c r="BE196" t="str">
        <f>IF(B196=2,IF(AV195&lt;0.226,IF(AND(ABS(AA196)&lt;0.03,AO196&lt;0.8),IF(AND(AT196&lt;0.5 &amp; Q195&lt;14),2,1),0),IF(AV195&lt;0.8,IF(AND(AT196&gt;0.2,AK196&gt;-0.03,AA196&gt;-0.01),1,0),0)),"")</f>
        <v/>
      </c>
      <c r="BF196" t="str">
        <f>IF(B196=2,IF(AV195&lt;0.226,IF(AND(ABS(AA196)&lt;0.03,AO196&lt;0.8),IF(AND(AT196&lt;0.5 &amp; Q195&lt;14),2,1),0),IF(AV195&lt;0.8,IF(AND(AT196&gt;0.2,AK196&gt;-0.03,AA196&gt;-0.01),1,0),0)),"")</f>
        <v/>
      </c>
      <c r="BG196" t="str">
        <f>IF(B196=3,IF(AV195&lt;0.85,IF(AND(K196&gt;942,AT196&gt;0.9),0.25,1)*IF(AR195&lt;-0.004,1,0.5),0),"")</f>
        <v/>
      </c>
      <c r="BH196" t="str">
        <f>IF(B196=4,IF(AV195&lt;0.6,IF(AQ196&gt;=0,IF(K196&lt;1018,2,1),0),IF(AV195&gt;0.85,IF(AQ196&lt;=0,-0.5,0),0)),"")</f>
        <v/>
      </c>
      <c r="BI196" t="str">
        <f>IF(B196=5,IF(AV195&lt;0.4,IF(AQ196&gt; -0.004,1,0),IF(AV195&lt;0.95,IF(AND(AO196&lt;0.85,AT196&lt;0.95,AQ196&gt;0,K196&lt;1115),0.5,0),0)),"")</f>
        <v/>
      </c>
      <c r="BJ196" s="25" t="str">
        <f>IF(MAX(BE196:BI196)=0,"",MAX(BE196:BI196)*AR196)</f>
        <v/>
      </c>
    </row>
    <row r="197" spans="1:63">
      <c r="A197" s="1">
        <v>42794</v>
      </c>
      <c r="B197" s="41">
        <f t="shared" si="93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30"/>
        <v>3200.7595499999998</v>
      </c>
      <c r="T197" t="str">
        <f t="shared" si="131"/>
        <v>牛</v>
      </c>
      <c r="U197">
        <f t="shared" si="132"/>
        <v>3242.6790000000001</v>
      </c>
      <c r="V197">
        <f t="shared" si="133"/>
        <v>3225.9688999999998</v>
      </c>
      <c r="W197" s="40">
        <f t="shared" si="138"/>
        <v>5.1665007674426859E-3</v>
      </c>
      <c r="X197">
        <f t="shared" si="134"/>
        <v>1500</v>
      </c>
      <c r="Y197">
        <f t="shared" si="135"/>
        <v>930</v>
      </c>
      <c r="Z197" s="25">
        <f t="shared" si="72"/>
        <v>5.1798701469193452E-3</v>
      </c>
      <c r="AA197" s="25">
        <f t="shared" si="83"/>
        <v>-1.0615358850932417E-3</v>
      </c>
      <c r="AB197" s="25">
        <f t="shared" si="84"/>
        <v>-2.1169923317741277E-4</v>
      </c>
      <c r="AC197" s="25">
        <f t="shared" si="85"/>
        <v>4.9548015342652935E-3</v>
      </c>
      <c r="AD197" s="25">
        <f t="shared" si="86"/>
        <v>5.1665007674426859E-3</v>
      </c>
      <c r="AE197" s="25">
        <f t="shared" si="87"/>
        <v>0</v>
      </c>
      <c r="AF197" s="25">
        <f t="shared" si="73"/>
        <v>4.9548015342652935E-3</v>
      </c>
      <c r="AG197" s="25">
        <f t="shared" si="88"/>
        <v>3.8932656491720494E-3</v>
      </c>
      <c r="AH197" s="25">
        <f t="shared" si="74"/>
        <v>6.4480758456317159E-4</v>
      </c>
      <c r="AI197" s="25">
        <f t="shared" si="75"/>
        <v>2.2585047923439441E-3</v>
      </c>
      <c r="AJ197" s="25">
        <f t="shared" si="76"/>
        <v>2.5432230278168658E-3</v>
      </c>
      <c r="AK197" s="25">
        <f t="shared" si="77"/>
        <v>3.643050231894064E-3</v>
      </c>
      <c r="AL197" s="25">
        <f t="shared" si="78"/>
        <v>4.5269175417740112E-3</v>
      </c>
      <c r="AM197" s="25">
        <f t="shared" si="79"/>
        <v>4.1667120962736309E-3</v>
      </c>
      <c r="AN197" s="25">
        <f t="shared" si="80"/>
        <v>0</v>
      </c>
      <c r="AO197" s="40">
        <f t="shared" si="89"/>
        <v>0</v>
      </c>
      <c r="AP197" s="40">
        <f t="shared" si="90"/>
        <v>0.23408805203323343</v>
      </c>
      <c r="AQ197" s="25">
        <f t="shared" si="81"/>
        <v>-8.044330734340155E-4</v>
      </c>
      <c r="AR197" s="25">
        <f t="shared" si="82"/>
        <v>1.3117513023710959E-3</v>
      </c>
      <c r="AS197" s="25">
        <f>LN(N197/C197)</f>
        <v>4.9548015342652935E-3</v>
      </c>
      <c r="AT197" s="28">
        <f>+(G197-I197)/(H197-I197)</f>
        <v>0.80439713598599138</v>
      </c>
      <c r="AU197" s="28">
        <f>+(N197-P197)/(O197-P197)</f>
        <v>0.9490922036311823</v>
      </c>
      <c r="AV197" s="40">
        <f>+(N197-V197)/(U197-V197)</f>
        <v>0.95892304654071259</v>
      </c>
      <c r="AW197" s="25">
        <f>LN(N197/C197)</f>
        <v>4.9548015342652935E-3</v>
      </c>
      <c r="AX197" s="28">
        <f>(N197-L197)/(U197-V197)</f>
        <v>0.25433121285930016</v>
      </c>
      <c r="AY197" s="25">
        <f>LN(G197/I197)</f>
        <v>3.643050231894064E-3</v>
      </c>
      <c r="AZ197" s="25">
        <f>LN(N197/P197)</f>
        <v>3.9550128630962212E-3</v>
      </c>
      <c r="BA197" s="25">
        <f t="shared" si="136"/>
        <v>0.19210122839693747</v>
      </c>
      <c r="BB197" s="25">
        <f>AR196</f>
        <v>-4.7323047392392667E-3</v>
      </c>
      <c r="BC197" s="25">
        <f t="shared" si="137"/>
        <v>-6.1122443487997193E-3</v>
      </c>
      <c r="BD197" s="39">
        <f>IF(AR196&lt;0,1,0)</f>
        <v>1</v>
      </c>
      <c r="BE197">
        <f>IF(B197=2,IF(AV196&lt;0.226,IF(AND(ABS(AA197)&lt;0.03,AO197&lt;0.8),IF(AND(AT197&lt;0.5 &amp; Q196&lt;14),2,1),0),IF(AV196&lt;0.8,IF(AND(AT197&gt;0.2,AK197&gt;-0.03,AA197&gt;-0.01),1,0),0)),"")</f>
        <v>1</v>
      </c>
      <c r="BF197">
        <f>IF(B197=2,IF(AV196&lt;0.226,IF(AND(ABS(AA197)&lt;0.03,AO197&lt;0.8),IF(AND(AT197&lt;0.5 &amp; Q196&lt;14),2,1),0),IF(AV196&lt;0.8,IF(AND(AT197&gt;0.2,AK197&gt;-0.03,AA197&gt;-0.01),1,0),0)),"")</f>
        <v>1</v>
      </c>
      <c r="BG197" t="str">
        <f>IF(B197=3,IF(AV196&lt;0.85,IF(AND(K197&gt;942,AT197&gt;0.9),0.25,1)*IF(AR196&lt;-0.004,1,0.5),0),"")</f>
        <v/>
      </c>
      <c r="BH197" t="str">
        <f>IF(B197=4,IF(AV196&lt;0.6,IF(AQ197&gt;=0,IF(K197&lt;1018,2,1),0),IF(AV196&gt;0.85,IF(AQ197&lt;=0,-0.5,0),0)),"")</f>
        <v/>
      </c>
      <c r="BI197" t="str">
        <f>IF(B197=5,IF(AV196&lt;0.4,IF(AQ197&gt; -0.004,1,0),IF(AV196&lt;0.95,IF(AND(AO197&lt;0.85,AT197&lt;0.95,AQ197&gt;0,K197&lt;1115),0.5,0),0)),"")</f>
        <v/>
      </c>
      <c r="BJ197" s="25">
        <f>IF(MAX(BE197:BI197)=0,"",MAX(BE197:BI197)*AR197)</f>
        <v>1.3117513023710959E-3</v>
      </c>
    </row>
    <row r="198" spans="1:63">
      <c r="A198" s="1">
        <v>42795</v>
      </c>
      <c r="B198" s="41">
        <f t="shared" si="93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30"/>
        <v>3205.7045249999996</v>
      </c>
      <c r="T198" t="str">
        <f t="shared" si="131"/>
        <v>牛</v>
      </c>
      <c r="U198">
        <f t="shared" si="132"/>
        <v>3259.9515000000001</v>
      </c>
      <c r="V198">
        <f t="shared" si="133"/>
        <v>3238.0736000000002</v>
      </c>
      <c r="W198" s="40">
        <f t="shared" si="138"/>
        <v>6.73373288991922E-3</v>
      </c>
      <c r="X198">
        <f t="shared" si="134"/>
        <v>1111</v>
      </c>
      <c r="Y198">
        <f t="shared" si="135"/>
        <v>932</v>
      </c>
      <c r="Z198" s="25">
        <f t="shared" si="72"/>
        <v>6.7522869703598477E-3</v>
      </c>
      <c r="AA198" s="25">
        <f t="shared" si="83"/>
        <v>-5.9240380863523887E-4</v>
      </c>
      <c r="AB198" s="25">
        <f t="shared" si="84"/>
        <v>-3.8828622906326203E-3</v>
      </c>
      <c r="AC198" s="25">
        <f t="shared" si="85"/>
        <v>2.8508705992864132E-3</v>
      </c>
      <c r="AD198" s="25">
        <f t="shared" si="86"/>
        <v>6.1165810067315141E-3</v>
      </c>
      <c r="AE198" s="25">
        <f t="shared" si="87"/>
        <v>-6.1715188318766138E-4</v>
      </c>
      <c r="AF198" s="25">
        <f t="shared" si="73"/>
        <v>2.233718716098872E-3</v>
      </c>
      <c r="AG198" s="25">
        <f t="shared" si="88"/>
        <v>1.6413149074635993E-3</v>
      </c>
      <c r="AH198" s="25">
        <f t="shared" si="74"/>
        <v>-2.5092091796709493E-4</v>
      </c>
      <c r="AI198" s="25">
        <f t="shared" si="75"/>
        <v>-3.5185015779471496E-5</v>
      </c>
      <c r="AJ198" s="25">
        <f t="shared" si="76"/>
        <v>3.5418858922116201E-4</v>
      </c>
      <c r="AK198" s="25">
        <f t="shared" si="77"/>
        <v>4.3427430556791172E-3</v>
      </c>
      <c r="AL198" s="25">
        <f t="shared" si="78"/>
        <v>6.73373288991922E-3</v>
      </c>
      <c r="AM198" s="25">
        <f t="shared" si="79"/>
        <v>4.7196670411573105E-3</v>
      </c>
      <c r="AN198" s="25">
        <f t="shared" si="80"/>
        <v>0</v>
      </c>
      <c r="AO198" s="40">
        <f t="shared" si="89"/>
        <v>9.1370743992787259E-2</v>
      </c>
      <c r="AP198" s="40">
        <f t="shared" si="90"/>
        <v>0.17913053812294039</v>
      </c>
      <c r="AQ198" s="25">
        <f t="shared" si="81"/>
        <v>3.8002423622613253E-4</v>
      </c>
      <c r="AR198" s="25">
        <f t="shared" si="82"/>
        <v>-2.1090243395801961E-3</v>
      </c>
      <c r="AS198" s="25">
        <f>LN(N198/C198)</f>
        <v>2.233718716098872E-3</v>
      </c>
      <c r="AT198" s="28">
        <f>+(G198-I198)/(H198-I198)</f>
        <v>0.73592072365262851</v>
      </c>
      <c r="AU198" s="28">
        <f>+(N198-P198)/(O198-P198)</f>
        <v>0.23395783780261392</v>
      </c>
      <c r="AV198" s="40">
        <f>+(N198-V198)/(U198-V198)</f>
        <v>0.42254969626882877</v>
      </c>
      <c r="AW198" s="25">
        <f>LN(N198/C198)</f>
        <v>2.233718716098872E-3</v>
      </c>
      <c r="AX198" s="28">
        <f>(N198-L198)/(U198-V198)</f>
        <v>-0.31337102738379979</v>
      </c>
      <c r="AY198" s="25">
        <f>LN(G198/I198)</f>
        <v>4.9598949388667615E-3</v>
      </c>
      <c r="AZ198" s="25">
        <f>LN(N198/P198)</f>
        <v>1.1062008699692322E-3</v>
      </c>
      <c r="BA198" s="25">
        <f t="shared" si="136"/>
        <v>0.95892304654071259</v>
      </c>
      <c r="BB198" s="25">
        <f>AR197</f>
        <v>1.3117513023710959E-3</v>
      </c>
      <c r="BC198" s="25">
        <f t="shared" si="137"/>
        <v>4.9548015342652935E-3</v>
      </c>
      <c r="BD198" s="39">
        <f>IF(AR197&lt;0,1,0)</f>
        <v>0</v>
      </c>
      <c r="BE198" t="str">
        <f>IF(B198=2,IF(AV197&lt;0.226,IF(AND(ABS(AA198)&lt;0.03,AO198&lt;0.8),IF(AND(AT198&lt;0.5 &amp; Q197&lt;14),2,1),0),IF(AV197&lt;0.8,IF(AND(AT198&gt;0.2,AK198&gt;-0.03,AA198&gt;-0.01),1,0),0)),"")</f>
        <v/>
      </c>
      <c r="BF198" t="str">
        <f>IF(B198=2,IF(AV197&lt;0.226,IF(AND(ABS(AA198)&lt;0.03,AO198&lt;0.8),IF(AND(AT198&lt;0.5 &amp; Q197&lt;14),2,1),0),IF(AV197&lt;0.8,IF(AND(AT198&gt;0.2,AK198&gt;-0.03,AA198&gt;-0.01),1,0),0)),"")</f>
        <v/>
      </c>
      <c r="BG198">
        <f>IF(B198=3,IF(AV197&lt;0.85,IF(AND(K198&gt;942,AT198&gt;0.9),0.25,1)*IF(AR197&lt;-0.004,1,0.5),0),"")</f>
        <v>0</v>
      </c>
      <c r="BH198" t="str">
        <f>IF(B198=4,IF(AV197&lt;0.6,IF(AQ198&gt;=0,IF(K198&lt;1018,2,1),0),IF(AV197&gt;0.85,IF(AQ198&lt;=0,-0.5,0),0)),"")</f>
        <v/>
      </c>
      <c r="BI198" t="str">
        <f>IF(B198=5,IF(AV197&lt;0.4,IF(AQ198&gt; -0.004,1,0),IF(AV197&lt;0.95,IF(AND(AO198&lt;0.85,AT198&lt;0.95,AQ198&gt;0,K198&lt;1115),0.5,0),0)),"")</f>
        <v/>
      </c>
      <c r="BJ198" s="25" t="str">
        <f>IF(MAX(BE198:BI198)=0,"",MAX(BE198:BI198)*AR198)</f>
        <v/>
      </c>
    </row>
    <row r="199" spans="1:63" ht="27">
      <c r="A199" s="1">
        <v>42796</v>
      </c>
      <c r="B199" s="41">
        <f t="shared" si="93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30"/>
        <v>3210.5988449999995</v>
      </c>
      <c r="T199" t="str">
        <f t="shared" si="131"/>
        <v>牛</v>
      </c>
      <c r="U199">
        <f t="shared" si="132"/>
        <v>3256.7449000000001</v>
      </c>
      <c r="V199">
        <f t="shared" si="133"/>
        <v>3228.6851000000001</v>
      </c>
      <c r="W199" s="40">
        <f t="shared" si="138"/>
        <v>8.6532350482147885E-3</v>
      </c>
      <c r="X199">
        <f t="shared" si="134"/>
        <v>946</v>
      </c>
      <c r="Y199">
        <f t="shared" si="135"/>
        <v>1452</v>
      </c>
      <c r="Z199" s="25">
        <f t="shared" ref="Z199:Z210" si="139">(U199-V199)/(C199)</f>
        <v>8.6324079455267159E-3</v>
      </c>
      <c r="AA199" s="25">
        <f t="shared" si="83"/>
        <v>9.8500487292825078E-4</v>
      </c>
      <c r="AB199" s="25">
        <f t="shared" si="84"/>
        <v>-8.1069389325733356E-3</v>
      </c>
      <c r="AC199" s="25">
        <f t="shared" si="85"/>
        <v>5.4629611564136946E-4</v>
      </c>
      <c r="AD199" s="25">
        <f t="shared" si="86"/>
        <v>1.9137390663272146E-3</v>
      </c>
      <c r="AE199" s="25">
        <f t="shared" si="87"/>
        <v>-6.7394959818875061E-3</v>
      </c>
      <c r="AF199" s="25">
        <f t="shared" ref="AF199:AF210" si="140">LN(N199/C199)</f>
        <v>-6.1931998662460947E-3</v>
      </c>
      <c r="AG199" s="25">
        <f t="shared" si="88"/>
        <v>-5.2081949933177954E-3</v>
      </c>
      <c r="AH199" s="25">
        <f t="shared" ref="AH199:AH210" si="141">LN(D199/C199)</f>
        <v>9.7232584518838609E-4</v>
      </c>
      <c r="AI199" s="25">
        <f t="shared" ref="AI199:AI210" si="142">LN(E199/C199)</f>
        <v>2.9689318360056293E-4</v>
      </c>
      <c r="AJ199" s="25">
        <f t="shared" ref="AJ199:AJ210" si="143">LN(F199/C199)</f>
        <v>-1.8186445886807015E-4</v>
      </c>
      <c r="AK199" s="25">
        <f t="shared" ref="AK199:AK210" si="144">+LN(G199/C199)</f>
        <v>-7.6937324161458994E-4</v>
      </c>
      <c r="AL199" s="25">
        <f t="shared" ref="AL199:AL210" si="145">LN(H199/I199)</f>
        <v>5.9891065793563096E-3</v>
      </c>
      <c r="AM199" s="25">
        <f t="shared" ref="AM199:AM210" si="146">LN(O199/P199)</f>
        <v>6.1491697354154363E-3</v>
      </c>
      <c r="AN199" s="25">
        <f t="shared" ref="AN199:AN210" si="147">LN(L199/G199)</f>
        <v>0</v>
      </c>
      <c r="AO199" s="40">
        <f t="shared" si="89"/>
        <v>0.67981199895098021</v>
      </c>
      <c r="AP199" s="40">
        <f t="shared" si="90"/>
        <v>0.51524937392975656</v>
      </c>
      <c r="AQ199" s="25">
        <f t="shared" ref="AQ199:AQ210" si="148">LN(M199/L199)</f>
        <v>-5.2966310905117227E-4</v>
      </c>
      <c r="AR199" s="25">
        <f t="shared" ref="AR199:AR210" si="149">LN(N199/L199)</f>
        <v>-5.4238266246314764E-3</v>
      </c>
      <c r="AS199" s="25">
        <f>LN(N199/C199)</f>
        <v>-6.1931998662460947E-3</v>
      </c>
      <c r="AT199" s="28">
        <f>+(G199-I199)/(H199-I199)</f>
        <v>0.5512606251960368</v>
      </c>
      <c r="AU199" s="28">
        <f>+(N199-P199)/(O199-P199)</f>
        <v>8.8591958784620672E-2</v>
      </c>
      <c r="AV199" s="40">
        <f>+(N199-V199)/(U199-V199)</f>
        <v>6.2876428199766979E-2</v>
      </c>
      <c r="AW199" s="25">
        <f>LN(N199/C199)</f>
        <v>-6.1931998662460947E-3</v>
      </c>
      <c r="AX199" s="28">
        <f>(N199-L199)/(U199-V199)</f>
        <v>-0.62612705721352124</v>
      </c>
      <c r="AY199" s="25">
        <f>LN(G199/I199)</f>
        <v>3.3059942714143797E-3</v>
      </c>
      <c r="AZ199" s="25">
        <f>LN(N199/P199)</f>
        <v>5.4629611564136946E-4</v>
      </c>
      <c r="BA199" s="25">
        <f t="shared" si="136"/>
        <v>0.42254969626882877</v>
      </c>
      <c r="BB199" s="25">
        <f>AR198</f>
        <v>-2.1090243395801961E-3</v>
      </c>
      <c r="BC199" s="25">
        <f t="shared" si="137"/>
        <v>2.233718716098872E-3</v>
      </c>
      <c r="BD199" s="39">
        <f>IF(AR198&lt;0,1,0)</f>
        <v>1</v>
      </c>
      <c r="BE199" t="str">
        <f>IF(B199=2,IF(AV198&lt;0.226,IF(AND(ABS(AA199)&lt;0.03,AO199&lt;0.8),IF(AND(AT199&lt;0.5 &amp; Q198&lt;14),2,1),0),IF(AV198&lt;0.8,IF(AND(AT199&gt;0.2,AK199&gt;-0.03,AA199&gt;-0.01),1,0),0)),"")</f>
        <v/>
      </c>
      <c r="BF199" t="str">
        <f>IF(B199=2,IF(AV198&lt;0.226,IF(AND(ABS(AA199)&lt;0.03,AO199&lt;0.8),IF(AND(AT199&lt;0.5 &amp; Q198&lt;14),2,1),0),IF(AV198&lt;0.8,IF(AND(AT199&gt;0.2,AK199&gt;-0.03,AA199&gt;-0.01),1,0),0)),"")</f>
        <v/>
      </c>
      <c r="BG199" t="str">
        <f>IF(B199=3,IF(AV198&lt;0.85,IF(AND(K199&gt;942,AT199&gt;0.9),0.25,1)*IF(AR198&lt;-0.004,1,0.5),0),"")</f>
        <v/>
      </c>
      <c r="BH199">
        <f>IF(B199=4,IF(AV198&lt;0.6,IF(AQ199&gt;=0,IF(K199&lt;1018,2,1),0),IF(AV198&gt;0.85,IF(AQ199&lt;=0,-0.5,0),0)),"")</f>
        <v>0</v>
      </c>
      <c r="BI199" t="str">
        <f>IF(B199=5,IF(AV198&lt;0.4,IF(AQ199&gt; -0.004,1,0),IF(AV198&lt;0.95,IF(AND(AO199&lt;0.85,AT199&lt;0.95,AQ199&gt;0,K199&lt;1115),0.5,0),0)),"")</f>
        <v/>
      </c>
      <c r="BJ199" s="25" t="str">
        <f>IF(MAX(BE199:BI199)=0,"",MAX(BE199:BI199)*AR199)</f>
        <v/>
      </c>
      <c r="BK199" s="50" t="s">
        <v>210</v>
      </c>
    </row>
    <row r="200" spans="1:63" ht="27">
      <c r="A200" s="1">
        <v>42797</v>
      </c>
      <c r="B200" s="41">
        <f t="shared" si="93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30"/>
        <v>3214.1764549999994</v>
      </c>
      <c r="T200" t="str">
        <f t="shared" ref="T200:T231" si="150">IF(AVERAGE(N199)&lt;S199,"熊",IF(AVERAGE(N199)&gt;S199,"牛",""))</f>
        <v>牛</v>
      </c>
      <c r="U200">
        <f t="shared" ref="U200:U231" si="151">MAX(H200,O200)</f>
        <v>3221.0304000000001</v>
      </c>
      <c r="V200">
        <f t="shared" ref="V200:V231" si="152">MIN(I200,P200)</f>
        <v>3206.6127000000001</v>
      </c>
      <c r="W200" s="40">
        <f t="shared" si="138"/>
        <v>4.4861620211790994E-3</v>
      </c>
      <c r="X200">
        <f t="shared" ref="X200:X231" si="153">IF(U200=H200,J200,Q200)</f>
        <v>1113</v>
      </c>
      <c r="Y200">
        <f t="shared" ref="Y200:Y231" si="154">IF(V200=I200,K200,R200)</f>
        <v>958</v>
      </c>
      <c r="Z200" s="25">
        <f t="shared" si="139"/>
        <v>4.47865665089225E-3</v>
      </c>
      <c r="AA200" s="25">
        <f t="shared" ref="AA200:AA210" si="155">LN(C200/N199)</f>
        <v>-3.4877889915826948E-3</v>
      </c>
      <c r="AB200" s="25">
        <f t="shared" ref="AB200:AB210" si="156">LN(N200/U200)</f>
        <v>-9.6366526868019522E-4</v>
      </c>
      <c r="AC200" s="25">
        <f t="shared" ref="AC200:AC210" si="157">LN(N200/V200)</f>
        <v>3.5224967524989772E-3</v>
      </c>
      <c r="AD200" s="25">
        <f t="shared" ref="AD200:AD210" si="158">LN(U200/C200)</f>
        <v>5.6783667543529727E-4</v>
      </c>
      <c r="AE200" s="25">
        <f t="shared" ref="AE200:AE210" si="159">LN(V200/C200)</f>
        <v>-3.9183253457437074E-3</v>
      </c>
      <c r="AF200" s="25">
        <f t="shared" si="140"/>
        <v>-3.9582859324484483E-4</v>
      </c>
      <c r="AG200" s="25">
        <f t="shared" ref="AG200:AG210" si="160">LN(N200/N199)</f>
        <v>-3.8836175848274922E-3</v>
      </c>
      <c r="AH200" s="25">
        <f t="shared" si="141"/>
        <v>-1.2218873783075865E-3</v>
      </c>
      <c r="AI200" s="25">
        <f t="shared" si="142"/>
        <v>-8.700038243744262E-4</v>
      </c>
      <c r="AJ200" s="25">
        <f t="shared" si="143"/>
        <v>-2.7740026433969267E-3</v>
      </c>
      <c r="AK200" s="25">
        <f t="shared" si="144"/>
        <v>-3.7973140751118535E-4</v>
      </c>
      <c r="AL200" s="25">
        <f t="shared" si="145"/>
        <v>4.4861620211790994E-3</v>
      </c>
      <c r="AM200" s="25">
        <f t="shared" si="146"/>
        <v>3.2247518835673765E-3</v>
      </c>
      <c r="AN200" s="25">
        <f t="shared" si="147"/>
        <v>0</v>
      </c>
      <c r="AO200" s="40">
        <f t="shared" ref="AO200:AO210" si="161">(C200-I200)/(H200-I200)</f>
        <v>0.87317672028131532</v>
      </c>
      <c r="AP200" s="40">
        <f t="shared" ref="AP200:AP210" si="162">(N199-I200)/(H200-I200)</f>
        <v>1.6532942147499179</v>
      </c>
      <c r="AQ200" s="25">
        <f t="shared" si="148"/>
        <v>-7.1673116719436791E-4</v>
      </c>
      <c r="AR200" s="25">
        <f t="shared" si="149"/>
        <v>-1.6097185733667814E-5</v>
      </c>
      <c r="AS200" s="25">
        <f>LN(N200/C200)</f>
        <v>-3.9582859324484483E-4</v>
      </c>
      <c r="AT200" s="28">
        <f>+(G200-I200)/(H200-I200)</f>
        <v>0.78840591772611168</v>
      </c>
      <c r="AU200" s="28">
        <f>+(N200-P200)/(O200-P200)</f>
        <v>0.8473382599803424</v>
      </c>
      <c r="AV200" s="40">
        <f>+(N200-V200)/(U200-V200)</f>
        <v>0.78481311166136269</v>
      </c>
      <c r="AW200" s="25">
        <f>LN(N200/C200)</f>
        <v>-3.9582859324484483E-4</v>
      </c>
      <c r="AX200" s="28">
        <f>(N200-L200)/(U200-V200)</f>
        <v>-3.5928060647488973E-3</v>
      </c>
      <c r="AY200" s="25">
        <f>LN(G200/I200)</f>
        <v>3.5385939382324618E-3</v>
      </c>
      <c r="AZ200" s="25">
        <f>LN(N200/P200)</f>
        <v>2.7331277365981121E-3</v>
      </c>
      <c r="BA200" s="25">
        <f t="shared" si="136"/>
        <v>6.2876428199766979E-2</v>
      </c>
      <c r="BB200" s="25">
        <f>AR199</f>
        <v>-5.4238266246314764E-3</v>
      </c>
      <c r="BC200" s="25">
        <f t="shared" si="137"/>
        <v>-6.1931998662460947E-3</v>
      </c>
      <c r="BD200" s="39">
        <f>IF(AR199&lt;0,1,0)</f>
        <v>1</v>
      </c>
      <c r="BE200" t="str">
        <f>IF(B200=2,IF(AV199&lt;0.226,IF(AND(ABS(AA200)&lt;0.03,AO200&lt;0.8),IF(AND(AT200&lt;0.5 &amp; Q199&lt;14),2,1),0),IF(AV199&lt;0.8,IF(AND(AT200&gt;0.2,AK200&gt;-0.03,AA200&gt;-0.01),1,0),0)),"")</f>
        <v/>
      </c>
      <c r="BF200" t="str">
        <f>IF(B200=2,IF(AV199&lt;0.226,IF(AND(ABS(AA200)&lt;0.03,AO200&lt;0.8),IF(AND(AT200&lt;0.5 &amp; Q199&lt;14),2,1),0),IF(AV199&lt;0.8,IF(AND(AT200&gt;0.2,AK200&gt;-0.03,AA200&gt;-0.01),1,0),0)),"")</f>
        <v/>
      </c>
      <c r="BG200" t="str">
        <f>IF(B200=3,IF(AV199&lt;0.85,IF(AND(K200&gt;942,AT200&gt;0.9),0.25,1)*IF(AR199&lt;-0.004,1,0.5),0),"")</f>
        <v/>
      </c>
      <c r="BH200" t="str">
        <f>IF(B200=4,IF(AV199&lt;0.6,IF(AQ200&gt;=0,IF(K200&lt;1018,2,1),0),IF(AV199&gt;0.85,IF(AQ200&lt;=0,-0.5,0),0)),"")</f>
        <v/>
      </c>
      <c r="BI200">
        <f>IF(B200=5,IF(AV199&lt;0.4,IF(AQ200&gt; -0.004,1,0),IF(AV199&lt;0.95,IF(AND(AO200&lt;0.85,AT200&lt;0.95,AQ200&gt;0,K200&lt;1115),0.5,0),0)),"")</f>
        <v>1</v>
      </c>
      <c r="BJ200" s="25">
        <f>IF(MAX(BE200:BI200)=0,"",MAX(BE200:BI200)*AR200)</f>
        <v>-1.6097185733667814E-5</v>
      </c>
      <c r="BK200" s="50" t="s">
        <v>211</v>
      </c>
    </row>
    <row r="201" spans="1:63">
      <c r="A201" s="1">
        <v>42800</v>
      </c>
      <c r="B201" s="41">
        <f t="shared" si="93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30"/>
        <v>3218.0643499999996</v>
      </c>
      <c r="T201" t="str">
        <f t="shared" si="150"/>
        <v>牛</v>
      </c>
      <c r="U201">
        <f t="shared" si="151"/>
        <v>3234.64</v>
      </c>
      <c r="V201">
        <f t="shared" si="152"/>
        <v>3215.35</v>
      </c>
      <c r="W201" s="40">
        <f t="shared" si="138"/>
        <v>5.9814224555881307E-3</v>
      </c>
      <c r="X201">
        <f t="shared" si="153"/>
        <v>1451</v>
      </c>
      <c r="Y201">
        <f t="shared" si="154"/>
        <v>934</v>
      </c>
      <c r="Z201" s="25">
        <f t="shared" si="139"/>
        <v>5.9956547820708365E-3</v>
      </c>
      <c r="AA201" s="25">
        <f t="shared" si="155"/>
        <v>-1.8582005912171057E-4</v>
      </c>
      <c r="AB201" s="25">
        <f t="shared" si="156"/>
        <v>-2.4116874198969041E-4</v>
      </c>
      <c r="AC201" s="25">
        <f t="shared" si="157"/>
        <v>5.7402537135983695E-3</v>
      </c>
      <c r="AD201" s="25">
        <f t="shared" si="158"/>
        <v>5.3658158771386693E-3</v>
      </c>
      <c r="AE201" s="25">
        <f t="shared" si="159"/>
        <v>-6.1560657844955181E-4</v>
      </c>
      <c r="AF201" s="25">
        <f t="shared" si="140"/>
        <v>5.1246471351489627E-3</v>
      </c>
      <c r="AG201" s="25">
        <f t="shared" si="160"/>
        <v>4.9388270760272832E-3</v>
      </c>
      <c r="AH201" s="25">
        <f t="shared" si="141"/>
        <v>3.7291053997643076E-4</v>
      </c>
      <c r="AI201" s="25">
        <f t="shared" si="142"/>
        <v>-1.9272494479955643E-4</v>
      </c>
      <c r="AJ201" s="25">
        <f t="shared" si="143"/>
        <v>8.5748643683812424E-4</v>
      </c>
      <c r="AK201" s="25">
        <f t="shared" si="144"/>
        <v>3.8157565500621287E-3</v>
      </c>
      <c r="AL201" s="25">
        <f t="shared" si="145"/>
        <v>5.848477650674525E-3</v>
      </c>
      <c r="AM201" s="25">
        <f t="shared" si="146"/>
        <v>3.3630548139242057E-3</v>
      </c>
      <c r="AN201" s="25">
        <f t="shared" si="147"/>
        <v>2.1052827193784296E-4</v>
      </c>
      <c r="AO201" s="40">
        <f t="shared" si="161"/>
        <v>0.10498409331919431</v>
      </c>
      <c r="AP201" s="40">
        <f t="shared" si="162"/>
        <v>0.13668610816544061</v>
      </c>
      <c r="AQ201" s="25">
        <f t="shared" si="148"/>
        <v>-3.0651910643516916E-4</v>
      </c>
      <c r="AR201" s="25">
        <f t="shared" si="149"/>
        <v>1.0983623131487266E-3</v>
      </c>
      <c r="AS201" s="25">
        <f>LN(N201/C201)</f>
        <v>5.1246471351489627E-3</v>
      </c>
      <c r="AT201" s="28">
        <f>+(G201-I201)/(H201-I201)</f>
        <v>0.75715800636267783</v>
      </c>
      <c r="AU201" s="28">
        <f>+(N201-P201)/(O201-P201)</f>
        <v>0.92817679558013177</v>
      </c>
      <c r="AV201" s="40">
        <f>+(N201-V201)/(U201-V201)</f>
        <v>0.95956454121307688</v>
      </c>
      <c r="AW201" s="25">
        <f>LN(N201/C201)</f>
        <v>5.1246471351489627E-3</v>
      </c>
      <c r="AX201" s="28">
        <f>(N201-L201)/(U201-V201)</f>
        <v>0.18403317781234776</v>
      </c>
      <c r="AY201" s="25">
        <f>LN(G201/I201)</f>
        <v>4.4313631285116829E-3</v>
      </c>
      <c r="AZ201" s="25">
        <f>LN(N201/P201)</f>
        <v>3.1218860719344696E-3</v>
      </c>
      <c r="BA201" s="25">
        <f t="shared" si="136"/>
        <v>0.78481311166136269</v>
      </c>
      <c r="BB201" s="25">
        <f>AR200</f>
        <v>-1.6097185733667814E-5</v>
      </c>
      <c r="BC201" s="25">
        <f t="shared" si="137"/>
        <v>-3.9582859324484483E-4</v>
      </c>
      <c r="BD201" s="39">
        <f>IF(AR200&lt;0,1,0)</f>
        <v>1</v>
      </c>
      <c r="BE201" t="str">
        <f>IF(B201=2,IF(AV200&lt;0.226,IF(AND(ABS(AA201)&lt;0.03,AO201&lt;0.8),IF(AND(AT201&lt;0.5 &amp; Q200&lt;14),2,1),0),IF(AV200&lt;0.8,IF(AND(AT201&gt;0.2,AK201&gt;-0.03,AA201&gt;-0.01),1,0),0)),"")</f>
        <v/>
      </c>
      <c r="BF201" t="str">
        <f>IF(B201=2,IF(AV200&lt;0.226,IF(AND(ABS(AA201)&lt;0.03,AO201&lt;0.8),IF(AND(AT201&lt;0.5 &amp; Q200&lt;14),2,1),0),IF(AV200&lt;0.8,IF(AND(AT201&gt;0.2,AK201&gt;-0.03,AA201&gt;-0.01),1,0),0)),"")</f>
        <v/>
      </c>
      <c r="BG201" t="str">
        <f>IF(B201=3,IF(AV200&lt;0.85,IF(AND(K201&gt;942,AT201&gt;0.9),0.25,1)*IF(AR200&lt;-0.004,1,0.5),0),"")</f>
        <v/>
      </c>
      <c r="BH201" t="str">
        <f>IF(B201=4,IF(AV200&lt;0.6,IF(AQ201&gt;=0,IF(K201&lt;1018,2,1),0),IF(AV200&gt;0.85,IF(AQ201&lt;=0,-0.5,0),0)),"")</f>
        <v/>
      </c>
      <c r="BI201" t="str">
        <f>IF(B201=5,IF(AV200&lt;0.4,IF(AQ201&gt; -0.004,1,0),IF(AV200&lt;0.95,IF(AND(AO201&lt;0.85,AT201&lt;0.95,AQ201&gt;0,K201&lt;1115),0.5,0),0)),"")</f>
        <v/>
      </c>
      <c r="BJ201" s="25" t="str">
        <f>IF(MAX(BE201:BI201)=0,"",MAX(BE201:BI201)*AR201)</f>
        <v/>
      </c>
      <c r="BK201" s="50" t="s">
        <v>212</v>
      </c>
    </row>
    <row r="202" spans="1:63">
      <c r="A202" s="1">
        <f>+A201+1</f>
        <v>42801</v>
      </c>
      <c r="B202" s="41">
        <f t="shared" ref="B202:B214" si="163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30"/>
        <v>3221.9083499999992</v>
      </c>
      <c r="T202" t="str">
        <f t="shared" si="150"/>
        <v>牛</v>
      </c>
      <c r="U202">
        <f t="shared" si="151"/>
        <v>3242.66</v>
      </c>
      <c r="V202">
        <f t="shared" si="152"/>
        <v>3226.87</v>
      </c>
      <c r="W202" s="40">
        <f t="shared" si="138"/>
        <v>4.8813534686918481E-3</v>
      </c>
      <c r="X202">
        <f t="shared" si="153"/>
        <v>1459</v>
      </c>
      <c r="Y202">
        <f t="shared" si="154"/>
        <v>1119</v>
      </c>
      <c r="Z202" s="25">
        <f t="shared" si="139"/>
        <v>4.8842654887513307E-3</v>
      </c>
      <c r="AA202" s="25">
        <f t="shared" si="155"/>
        <v>-3.1855555429756758E-4</v>
      </c>
      <c r="AB202" s="25">
        <f t="shared" si="156"/>
        <v>-7.7100170121168255E-5</v>
      </c>
      <c r="AC202" s="25">
        <f t="shared" si="157"/>
        <v>4.8042532985707034E-3</v>
      </c>
      <c r="AD202" s="25">
        <f t="shared" si="158"/>
        <v>3.0360660122489896E-3</v>
      </c>
      <c r="AE202" s="25">
        <f t="shared" si="159"/>
        <v>-1.845287456443028E-3</v>
      </c>
      <c r="AF202" s="25">
        <f t="shared" si="140"/>
        <v>2.9589658421277491E-3</v>
      </c>
      <c r="AG202" s="25">
        <f t="shared" si="160"/>
        <v>2.6404102878300464E-3</v>
      </c>
      <c r="AH202" s="25">
        <f t="shared" si="141"/>
        <v>-2.6605618273514757E-4</v>
      </c>
      <c r="AI202" s="25">
        <f t="shared" si="142"/>
        <v>6.4319223460050851E-4</v>
      </c>
      <c r="AJ202" s="25">
        <f t="shared" si="143"/>
        <v>7.4210817776732419E-4</v>
      </c>
      <c r="AK202" s="25">
        <f t="shared" si="144"/>
        <v>-3.3722274190849788E-4</v>
      </c>
      <c r="AL202" s="25">
        <f t="shared" si="145"/>
        <v>3.0632918113008894E-3</v>
      </c>
      <c r="AM202" s="25">
        <f t="shared" si="146"/>
        <v>4.4166147364377937E-3</v>
      </c>
      <c r="AN202" s="25">
        <f t="shared" si="147"/>
        <v>-8.3549815078535802E-5</v>
      </c>
      <c r="AO202" s="40">
        <f t="shared" si="161"/>
        <v>0.60202020202020012</v>
      </c>
      <c r="AP202" s="40">
        <f t="shared" si="162"/>
        <v>0.70606060606062349</v>
      </c>
      <c r="AQ202" s="25">
        <f t="shared" si="148"/>
        <v>-1.0522080905930101E-4</v>
      </c>
      <c r="AR202" s="25">
        <f t="shared" si="149"/>
        <v>3.3797383991148173E-3</v>
      </c>
      <c r="AS202" s="25">
        <f>LN(N202/C202)</f>
        <v>2.9589658421277491E-3</v>
      </c>
      <c r="AT202" s="28">
        <f>+(G202-I202)/(H202-I202)</f>
        <v>0.49191919191917638</v>
      </c>
      <c r="AU202" s="28">
        <f>+(N202-P202)/(O202-P202)</f>
        <v>0.98250524842547227</v>
      </c>
      <c r="AV202" s="40">
        <f>+(N202-V202)/(U202-V202)</f>
        <v>0.98416719442685241</v>
      </c>
      <c r="AW202" s="25">
        <f>LN(N202/C202)</f>
        <v>2.9589658421277491E-3</v>
      </c>
      <c r="AX202" s="28">
        <f>(N202-L202)/(U202-V202)</f>
        <v>0.69284357188094237</v>
      </c>
      <c r="AY202" s="25">
        <f>LN(G202/I202)</f>
        <v>1.5080647145346699E-3</v>
      </c>
      <c r="AZ202" s="25">
        <f>LN(N202/P202)</f>
        <v>4.3395145663167158E-3</v>
      </c>
      <c r="BA202" s="25">
        <f t="shared" si="136"/>
        <v>0.95956454121307688</v>
      </c>
      <c r="BB202" s="25">
        <f>AR201</f>
        <v>1.0983623131487266E-3</v>
      </c>
      <c r="BC202" s="25">
        <f t="shared" si="137"/>
        <v>5.1246471351489627E-3</v>
      </c>
      <c r="BD202" s="39">
        <f>IF(AR201&lt;0,1,0)</f>
        <v>0</v>
      </c>
      <c r="BE202">
        <f>IF(B202=2,IF(AV201&lt;0.226,IF(AND(ABS(AA202)&lt;0.03,AO202&lt;0.8),IF(AND(AT202&lt;0.5 &amp; Q201&lt;14),2,1),0),IF(AV201&lt;0.8,IF(AND(AT202&gt;0.2,AK202&gt;-0.03,AA202&gt;-0.01),1,0),0)),"")</f>
        <v>0</v>
      </c>
      <c r="BF202">
        <f>IF(B202=2,IF(AV201&lt;0.226,IF(AND(ABS(AA202)&lt;0.03,AO202&lt;0.8),IF(AND(AT202&lt;0.5 &amp; Q201&lt;14),2,1),0),IF(AV201&lt;0.8,IF(AND(AT202&gt;0.2,AK202&gt;-0.03,AA202&gt;-0.01),1,0),0)),"")</f>
        <v>0</v>
      </c>
      <c r="BG202" t="str">
        <f>IF(B202=3,IF(AV201&lt;0.85,IF(AND(K202&gt;942,AT202&gt;0.9),0.25,1)*IF(AR201&lt;-0.004,1,0.5),0),"")</f>
        <v/>
      </c>
      <c r="BH202" t="str">
        <f>IF(B202=4,IF(AV201&lt;0.6,IF(AQ202&gt;=0,IF(K202&lt;1018,2,1),0),IF(AV201&gt;0.85,IF(AQ202&lt;=0,-0.5,0),0)),"")</f>
        <v/>
      </c>
      <c r="BI202" t="str">
        <f>IF(B202=5,IF(AV201&lt;0.4,IF(AQ202&gt; -0.004,1,0),IF(AV201&lt;0.95,IF(AND(AO202&lt;0.85,AT202&lt;0.95,AQ202&gt;0,K202&lt;1115),0.5,0),0)),"")</f>
        <v/>
      </c>
      <c r="BJ202" s="25" t="str">
        <f>IF(MAX(BE202:BI202)=0,"",MAX(BE202:BI202)*AR202)</f>
        <v/>
      </c>
      <c r="BK202" s="50" t="s">
        <v>213</v>
      </c>
    </row>
    <row r="203" spans="1:63">
      <c r="A203" s="1">
        <f>+A202+1</f>
        <v>42802</v>
      </c>
      <c r="B203" s="41">
        <f t="shared" si="163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30"/>
        <v>3226.3462699999995</v>
      </c>
      <c r="T203" t="str">
        <f t="shared" si="150"/>
        <v>牛</v>
      </c>
      <c r="U203">
        <f t="shared" si="151"/>
        <v>3245.2312999999999</v>
      </c>
      <c r="V203">
        <f t="shared" si="152"/>
        <v>3230.6579999999999</v>
      </c>
      <c r="W203" s="40">
        <f t="shared" si="138"/>
        <v>4.500794848708729E-3</v>
      </c>
      <c r="X203">
        <f t="shared" si="153"/>
        <v>1301</v>
      </c>
      <c r="Y203">
        <f t="shared" si="154"/>
        <v>1418</v>
      </c>
      <c r="Z203" s="25">
        <f t="shared" si="139"/>
        <v>4.4982684970545847E-3</v>
      </c>
      <c r="AA203" s="25">
        <f t="shared" si="155"/>
        <v>-8.1833740525254727E-4</v>
      </c>
      <c r="AB203" s="25">
        <f t="shared" si="156"/>
        <v>-1.2480547691777104E-3</v>
      </c>
      <c r="AC203" s="25">
        <f t="shared" si="157"/>
        <v>3.2527400795309262E-3</v>
      </c>
      <c r="AD203" s="25">
        <f t="shared" si="158"/>
        <v>1.6880834492730681E-3</v>
      </c>
      <c r="AE203" s="25">
        <f t="shared" si="159"/>
        <v>-2.8127113994356428E-3</v>
      </c>
      <c r="AF203" s="25">
        <f t="shared" si="140"/>
        <v>4.40028680095308E-4</v>
      </c>
      <c r="AG203" s="25">
        <f t="shared" si="160"/>
        <v>-3.7830872515713415E-4</v>
      </c>
      <c r="AH203" s="25">
        <f t="shared" si="141"/>
        <v>-9.9796392907802476E-5</v>
      </c>
      <c r="AI203" s="25">
        <f t="shared" si="142"/>
        <v>-3.6237669617329385E-4</v>
      </c>
      <c r="AJ203" s="25">
        <f t="shared" si="143"/>
        <v>-2.8623520362990745E-4</v>
      </c>
      <c r="AK203" s="25">
        <f t="shared" si="144"/>
        <v>1.1790841935532201E-3</v>
      </c>
      <c r="AL203" s="25">
        <f t="shared" si="145"/>
        <v>2.4801954678848178E-3</v>
      </c>
      <c r="AM203" s="25">
        <f t="shared" si="146"/>
        <v>4.500794848708729E-3</v>
      </c>
      <c r="AN203" s="25">
        <f t="shared" si="147"/>
        <v>2.7866557226217237E-4</v>
      </c>
      <c r="AO203" s="40">
        <f t="shared" si="161"/>
        <v>0.40108495495946045</v>
      </c>
      <c r="AP203" s="40">
        <f t="shared" si="162"/>
        <v>0.73108794107398678</v>
      </c>
      <c r="AQ203" s="25">
        <f t="shared" si="148"/>
        <v>-4.6933729197815336E-4</v>
      </c>
      <c r="AR203" s="25">
        <f t="shared" si="149"/>
        <v>-1.0177210857198655E-3</v>
      </c>
      <c r="AS203" s="25">
        <f>LN(N203/C203)</f>
        <v>4.40028680095308E-4</v>
      </c>
      <c r="AT203" s="28">
        <f>+(G203-I203)/(H203-I203)</f>
        <v>0.87664858408402691</v>
      </c>
      <c r="AU203" s="28">
        <f>+(N203-P203)/(O203-P203)</f>
        <v>0.72225233818009149</v>
      </c>
      <c r="AV203" s="40">
        <f>+(N203-V203)/(U203-V203)</f>
        <v>0.72225233818009149</v>
      </c>
      <c r="AW203" s="25">
        <f>LN(N203/C203)</f>
        <v>4.40028680095308E-4</v>
      </c>
      <c r="AX203" s="28">
        <f>(N203-L203)/(U203-V203)</f>
        <v>-0.2264620916333521</v>
      </c>
      <c r="AY203" s="25">
        <f>LN(G203/I203)</f>
        <v>2.1745922298729509E-3</v>
      </c>
      <c r="AZ203" s="25">
        <f>LN(N203/P203)</f>
        <v>3.2527400795309262E-3</v>
      </c>
      <c r="BA203" s="25">
        <f t="shared" si="136"/>
        <v>0.98416719442685241</v>
      </c>
      <c r="BB203" s="25">
        <f>AR202</f>
        <v>3.3797383991148173E-3</v>
      </c>
      <c r="BC203" s="25">
        <f t="shared" si="137"/>
        <v>2.9589658421277491E-3</v>
      </c>
      <c r="BD203" s="39">
        <f>IF(AR202&lt;0,1,0)</f>
        <v>0</v>
      </c>
      <c r="BE203" t="str">
        <f>IF(B203=2,IF(AV202&lt;0.226,IF(AND(ABS(AA203)&lt;0.03,AO203&lt;0.8),IF(AND(AT203&lt;0.5 &amp; Q202&lt;14),2,1),0),IF(AV202&lt;0.8,IF(AND(AT203&gt;0.2,AK203&gt;-0.03,AA203&gt;-0.01),1,0),0)),"")</f>
        <v/>
      </c>
      <c r="BF203" t="str">
        <f>IF(B203=2,IF(AV202&lt;0.226,IF(AND(ABS(AA203)&lt;0.03,AO203&lt;0.8),IF(AND(AT203&lt;0.5 &amp; Q202&lt;14),2,1),0),IF(AV202&lt;0.8,IF(AND(AT203&gt;0.2,AK203&gt;-0.03,AA203&gt;-0.01),1,0),0)),"")</f>
        <v/>
      </c>
      <c r="BG203">
        <f>IF(B203=3,IF(AV202&lt;0.85,IF(AND(K203&gt;942,AT203&gt;0.9),0.25,1)*IF(AR202&lt;-0.004,1,0.5),0),"")</f>
        <v>0</v>
      </c>
      <c r="BH203" t="str">
        <f>IF(B203=4,IF(AV202&lt;0.6,IF(AQ203&gt;=0,IF(K203&lt;1018,2,1),0),IF(AV202&gt;0.85,IF(AQ203&lt;=0,-0.5,0),0)),"")</f>
        <v/>
      </c>
      <c r="BI203" t="str">
        <f>IF(B203=5,IF(AV202&lt;0.4,IF(AQ203&gt; -0.004,1,0),IF(AV202&lt;0.95,IF(AND(AO203&lt;0.85,AT203&lt;0.95,AQ203&gt;0,K203&lt;1115),0.5,0),0)),"")</f>
        <v/>
      </c>
      <c r="BJ203" s="25" t="str">
        <f>IF(MAX(BE203:BI203)=0,"",MAX(BE203:BI203)*AR203)</f>
        <v/>
      </c>
    </row>
    <row r="204" spans="1:63">
      <c r="A204" s="1">
        <f>+A203+1</f>
        <v>42803</v>
      </c>
      <c r="B204" s="41">
        <f t="shared" si="163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30"/>
        <v>3230.0331399999991</v>
      </c>
      <c r="T204" t="str">
        <f t="shared" si="150"/>
        <v>牛</v>
      </c>
      <c r="U204">
        <f t="shared" si="151"/>
        <v>3233.7006999999999</v>
      </c>
      <c r="V204">
        <f t="shared" si="152"/>
        <v>3205.5488</v>
      </c>
      <c r="W204" s="40">
        <f t="shared" si="138"/>
        <v>8.7439007805002952E-3</v>
      </c>
      <c r="X204">
        <f t="shared" si="153"/>
        <v>930</v>
      </c>
      <c r="Y204">
        <f t="shared" si="154"/>
        <v>1101</v>
      </c>
      <c r="Z204" s="25">
        <f t="shared" si="139"/>
        <v>8.7132184623825576E-3</v>
      </c>
      <c r="AA204" s="25">
        <f t="shared" si="155"/>
        <v>-3.1649599576607525E-3</v>
      </c>
      <c r="AB204" s="25">
        <f t="shared" si="156"/>
        <v>-5.3082769178615366E-3</v>
      </c>
      <c r="AC204" s="25">
        <f t="shared" si="157"/>
        <v>3.4356238626388714E-3</v>
      </c>
      <c r="AD204" s="25">
        <f t="shared" si="158"/>
        <v>8.5359716423270566E-4</v>
      </c>
      <c r="AE204" s="25">
        <f t="shared" si="159"/>
        <v>-7.8903036162674897E-3</v>
      </c>
      <c r="AF204" s="25">
        <f t="shared" si="140"/>
        <v>-4.4546797536287736E-3</v>
      </c>
      <c r="AG204" s="25">
        <f t="shared" si="160"/>
        <v>-7.6196397112895118E-3</v>
      </c>
      <c r="AH204" s="25">
        <f t="shared" si="141"/>
        <v>-2.7850249294565708E-4</v>
      </c>
      <c r="AI204" s="25">
        <f t="shared" si="142"/>
        <v>-1.3553529565306466E-3</v>
      </c>
      <c r="AJ204" s="25">
        <f t="shared" si="143"/>
        <v>-1.5918862774399873E-3</v>
      </c>
      <c r="AK204" s="25">
        <f t="shared" si="144"/>
        <v>-5.537750918236984E-3</v>
      </c>
      <c r="AL204" s="25">
        <f t="shared" si="145"/>
        <v>8.7439007805002952E-3</v>
      </c>
      <c r="AM204" s="25">
        <f t="shared" si="146"/>
        <v>3.6368018491186784E-3</v>
      </c>
      <c r="AN204" s="25">
        <f t="shared" si="147"/>
        <v>-4.5617464951909264E-4</v>
      </c>
      <c r="AO204" s="40">
        <f t="shared" si="161"/>
        <v>0.90199240548596094</v>
      </c>
      <c r="AP204" s="40">
        <f t="shared" si="162"/>
        <v>1.265804439487211</v>
      </c>
      <c r="AQ204" s="25">
        <f t="shared" si="148"/>
        <v>8.5560274603686335E-5</v>
      </c>
      <c r="AR204" s="25">
        <f t="shared" si="149"/>
        <v>1.5392458141273997E-3</v>
      </c>
      <c r="AS204" s="25">
        <f>LN(N204/C204)</f>
        <v>-4.4546797536287736E-3</v>
      </c>
      <c r="AT204" s="28">
        <f>+(G204-I204)/(H204-I204)</f>
        <v>0.26819148973959028</v>
      </c>
      <c r="AU204" s="28">
        <f>+(N204-P204)/(O204-P204)</f>
        <v>0.91559364405331189</v>
      </c>
      <c r="AV204" s="40">
        <f>+(N204-V204)/(U204-V204)</f>
        <v>0.39187408309919453</v>
      </c>
      <c r="AW204" s="25">
        <f>LN(N204/C204)</f>
        <v>-4.4546797536287736E-3</v>
      </c>
      <c r="AX204" s="28">
        <f>(N204-L204)/(U204-V204)</f>
        <v>0.17573591835720845</v>
      </c>
      <c r="AY204" s="25">
        <f>LN(G204/I204)</f>
        <v>2.3525526980305552E-3</v>
      </c>
      <c r="AZ204" s="25">
        <f>LN(N204/P204)</f>
        <v>3.3303432210826118E-3</v>
      </c>
      <c r="BA204" s="25">
        <f t="shared" si="136"/>
        <v>0.72225233818009149</v>
      </c>
      <c r="BB204" s="25">
        <f>AR203</f>
        <v>-1.0177210857198655E-3</v>
      </c>
      <c r="BC204" s="25">
        <f t="shared" si="137"/>
        <v>4.40028680095308E-4</v>
      </c>
      <c r="BD204" s="39">
        <f>IF(AR203&lt;0,1,0)</f>
        <v>1</v>
      </c>
      <c r="BE204" t="str">
        <f>IF(B204=2,IF(AV203&lt;0.226,IF(AND(ABS(AA204)&lt;0.03,AO204&lt;0.8),IF(AND(AT204&lt;0.5 &amp; Q203&lt;14),2,1),0),IF(AV203&lt;0.8,IF(AND(AT204&gt;0.2,AK204&gt;-0.03,AA204&gt;-0.01),1,0),0)),"")</f>
        <v/>
      </c>
      <c r="BF204" t="str">
        <f>IF(B204=2,IF(AV203&lt;0.226,IF(AND(ABS(AA204)&lt;0.03,AO204&lt;0.8),IF(AND(AT204&lt;0.5 &amp; Q203&lt;14),2,1),0),IF(AV203&lt;0.8,IF(AND(AT204&gt;0.2,AK204&gt;-0.03,AA204&gt;-0.01),1,0),0)),"")</f>
        <v/>
      </c>
      <c r="BG204" t="str">
        <f>IF(B204=3,IF(AV203&lt;0.85,IF(AND(K204&gt;942,AT204&gt;0.9),0.25,1)*IF(AR203&lt;-0.004,1,0.5),0),"")</f>
        <v/>
      </c>
      <c r="BH204">
        <f>IF(B204=4,IF(AV203&lt;0.6,IF(AQ204&gt;=0,IF(K204&lt;1018,2,1),0),IF(AV203&gt;0.85,IF(AQ204&lt;=0,-0.5,0),0)),"")</f>
        <v>0</v>
      </c>
      <c r="BI204" t="str">
        <f>IF(B204=5,IF(AV203&lt;0.4,IF(AQ204&gt; -0.004,1,0),IF(AV203&lt;0.95,IF(AND(AO204&lt;0.85,AT204&lt;0.95,AQ204&gt;0,K204&lt;1115),0.5,0),0)),"")</f>
        <v/>
      </c>
      <c r="BJ204" s="25" t="str">
        <f>IF(MAX(BE204:BI204)=0,"",MAX(BE204:BI204)*AR204)</f>
        <v/>
      </c>
    </row>
    <row r="205" spans="1:63">
      <c r="A205" s="1">
        <f>+A204+1</f>
        <v>42804</v>
      </c>
      <c r="B205" s="41">
        <f t="shared" si="163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30"/>
        <v>3231.7036799999996</v>
      </c>
      <c r="T205" t="str">
        <f t="shared" si="150"/>
        <v>熊</v>
      </c>
      <c r="U205">
        <f t="shared" si="151"/>
        <v>3221.9443000000001</v>
      </c>
      <c r="V205">
        <f t="shared" si="152"/>
        <v>3208.5803000000001</v>
      </c>
      <c r="W205" s="40">
        <f t="shared" si="138"/>
        <v>4.1564320396561532E-3</v>
      </c>
      <c r="X205">
        <f t="shared" si="153"/>
        <v>943</v>
      </c>
      <c r="Y205">
        <f t="shared" si="154"/>
        <v>1429</v>
      </c>
      <c r="Z205" s="25">
        <f t="shared" si="139"/>
        <v>4.1570643684898604E-3</v>
      </c>
      <c r="AA205" s="25">
        <f t="shared" si="155"/>
        <v>-5.6355204335873819E-4</v>
      </c>
      <c r="AB205" s="25">
        <f t="shared" si="156"/>
        <v>-2.9580842038264797E-3</v>
      </c>
      <c r="AC205" s="25">
        <f t="shared" si="157"/>
        <v>1.1983478358297203E-3</v>
      </c>
      <c r="AD205" s="25">
        <f t="shared" si="158"/>
        <v>2.2296172236140567E-3</v>
      </c>
      <c r="AE205" s="25">
        <f t="shared" si="159"/>
        <v>-1.9268148160422867E-3</v>
      </c>
      <c r="AF205" s="25">
        <f t="shared" si="140"/>
        <v>-7.2846698021252919E-4</v>
      </c>
      <c r="AG205" s="25">
        <f t="shared" si="160"/>
        <v>-1.2920190235711428E-3</v>
      </c>
      <c r="AH205" s="25">
        <f t="shared" si="141"/>
        <v>3.3654612712449649E-4</v>
      </c>
      <c r="AI205" s="25">
        <f t="shared" si="142"/>
        <v>1.0405287276950659E-3</v>
      </c>
      <c r="AJ205" s="25">
        <f t="shared" si="143"/>
        <v>1.5099790570881982E-3</v>
      </c>
      <c r="AK205" s="25">
        <f t="shared" si="144"/>
        <v>5.6364531009255752E-4</v>
      </c>
      <c r="AL205" s="25">
        <f t="shared" si="145"/>
        <v>3.2074282992367049E-3</v>
      </c>
      <c r="AM205" s="25">
        <f t="shared" si="146"/>
        <v>3.3064286404744596E-3</v>
      </c>
      <c r="AN205" s="25">
        <f t="shared" si="147"/>
        <v>1.7942908957386197E-4</v>
      </c>
      <c r="AO205" s="40">
        <f t="shared" si="161"/>
        <v>0.30451849267271291</v>
      </c>
      <c r="AP205" s="40">
        <f t="shared" si="162"/>
        <v>0.48016011475539183</v>
      </c>
      <c r="AQ205" s="25">
        <f t="shared" si="148"/>
        <v>-4.0945129808487327E-4</v>
      </c>
      <c r="AR205" s="25">
        <f t="shared" si="149"/>
        <v>-1.4715413798790308E-3</v>
      </c>
      <c r="AS205" s="25">
        <f>LN(N205/C205)</f>
        <v>-7.2846698021252919E-4</v>
      </c>
      <c r="AT205" s="28">
        <f>+(G205-I205)/(H205-I205)</f>
        <v>0.48018919128478799</v>
      </c>
      <c r="AU205" s="28">
        <f>+(N205-P205)/(O205-P205)</f>
        <v>0.36204771091139687</v>
      </c>
      <c r="AV205" s="40">
        <f>+(N205-V205)/(U205-V205)</f>
        <v>0.28788536366356593</v>
      </c>
      <c r="AW205" s="25">
        <f>LN(N205/C205)</f>
        <v>-7.2846698021252919E-4</v>
      </c>
      <c r="AX205" s="28">
        <f>(N205-L205)/(U205-V205)</f>
        <v>-0.35398832684825338</v>
      </c>
      <c r="AY205" s="25">
        <f>LN(G205/I205)</f>
        <v>1.5414563857153239E-3</v>
      </c>
      <c r="AZ205" s="25">
        <f>LN(N205/P205)</f>
        <v>1.1983478358297203E-3</v>
      </c>
      <c r="BA205" s="25">
        <f t="shared" si="136"/>
        <v>0.39187408309919453</v>
      </c>
      <c r="BB205" s="25">
        <f>AR204</f>
        <v>1.5392458141273997E-3</v>
      </c>
      <c r="BC205" s="25">
        <f t="shared" si="137"/>
        <v>-4.4546797536287736E-3</v>
      </c>
      <c r="BD205" s="39">
        <f>IF(AR204&lt;0,1,0)</f>
        <v>0</v>
      </c>
      <c r="BE205" t="str">
        <f>IF(B205=2,IF(AV204&lt;0.226,IF(AND(ABS(AA205)&lt;0.03,AO205&lt;0.8),IF(AND(AT205&lt;0.5 &amp; Q204&lt;14),2,1),0),IF(AV204&lt;0.8,IF(AND(AT205&gt;0.2,AK205&gt;-0.03,AA205&gt;-0.01),1,0),0)),"")</f>
        <v/>
      </c>
      <c r="BF205" t="str">
        <f>IF(B205=2,IF(AV204&lt;0.226,IF(AND(ABS(AA205)&lt;0.03,AO205&lt;0.8),IF(AND(AT205&lt;0.5 &amp; Q204&lt;14),2,1),0),IF(AV204&lt;0.8,IF(AND(AT205&gt;0.2,AK205&gt;-0.03,AA205&gt;-0.01),1,0),0)),"")</f>
        <v/>
      </c>
      <c r="BG205" t="str">
        <f>IF(B205=3,IF(AV204&lt;0.85,IF(AND(K205&gt;942,AT205&gt;0.9),0.25,1)*IF(AR204&lt;-0.004,1,0.5),0),"")</f>
        <v/>
      </c>
      <c r="BH205" t="str">
        <f>IF(B205=4,IF(AV204&lt;0.6,IF(AQ205&gt;=0,IF(K205&lt;1018,2,1),0),IF(AV204&gt;0.85,IF(AQ205&lt;=0,-0.5,0),0)),"")</f>
        <v/>
      </c>
      <c r="BI205">
        <f>IF(B205=5,IF(AV204&lt;0.4,IF(AQ205&gt; -0.004,1,0),IF(AV204&lt;0.95,IF(AND(AO205&lt;0.85,AT205&lt;0.95,AQ205&gt;0,K205&lt;1115),0.5,0),0)),"")</f>
        <v>1</v>
      </c>
      <c r="BJ205" s="25">
        <f>IF(MAX(BE205:BI205)=0,"",MAX(BE205:BI205)*AR205)</f>
        <v>-1.4715413798790308E-3</v>
      </c>
    </row>
    <row r="206" spans="1:63">
      <c r="A206" s="1">
        <v>42807</v>
      </c>
      <c r="B206" s="41">
        <f t="shared" si="163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30"/>
        <v>3232.4900599999996</v>
      </c>
      <c r="T206" t="str">
        <f t="shared" si="150"/>
        <v>熊</v>
      </c>
      <c r="U206">
        <f t="shared" si="151"/>
        <v>3237.0428000000002</v>
      </c>
      <c r="V206">
        <f t="shared" si="152"/>
        <v>3193.1565000000001</v>
      </c>
      <c r="W206" s="40">
        <f t="shared" si="138"/>
        <v>1.3650270977458998E-2</v>
      </c>
      <c r="X206">
        <f t="shared" si="153"/>
        <v>1500</v>
      </c>
      <c r="Y206">
        <f t="shared" si="154"/>
        <v>945</v>
      </c>
      <c r="Z206" s="25">
        <f t="shared" si="139"/>
        <v>1.368390915986876E-2</v>
      </c>
      <c r="AA206" s="25">
        <f t="shared" si="155"/>
        <v>-1.6453431929963815E-3</v>
      </c>
      <c r="AB206" s="25">
        <f t="shared" si="156"/>
        <v>-6.1784977897566246E-6</v>
      </c>
      <c r="AC206" s="25">
        <f t="shared" si="157"/>
        <v>1.3644092479669162E-2</v>
      </c>
      <c r="AD206" s="25">
        <f t="shared" si="158"/>
        <v>9.278627166542151E-3</v>
      </c>
      <c r="AE206" s="25">
        <f t="shared" si="159"/>
        <v>-4.3716438109168143E-3</v>
      </c>
      <c r="AF206" s="25">
        <f t="shared" si="140"/>
        <v>9.2724486687524414E-3</v>
      </c>
      <c r="AG206" s="25">
        <f t="shared" si="160"/>
        <v>7.6271054757558673E-3</v>
      </c>
      <c r="AH206" s="25">
        <f t="shared" si="141"/>
        <v>-9.4761623372086138E-5</v>
      </c>
      <c r="AI206" s="25">
        <f t="shared" si="142"/>
        <v>-1.0600705281293013E-3</v>
      </c>
      <c r="AJ206" s="25">
        <f t="shared" si="143"/>
        <v>-2.2240725260803014E-3</v>
      </c>
      <c r="AK206" s="25">
        <f t="shared" si="144"/>
        <v>6.0192399672439733E-3</v>
      </c>
      <c r="AL206" s="25">
        <f t="shared" si="145"/>
        <v>1.0527089826914615E-2</v>
      </c>
      <c r="AM206" s="25">
        <f t="shared" si="146"/>
        <v>4.1552763042929106E-3</v>
      </c>
      <c r="AN206" s="25">
        <f t="shared" si="147"/>
        <v>1.3369593442641333E-4</v>
      </c>
      <c r="AO206" s="40">
        <f t="shared" si="161"/>
        <v>0.41399790484194843</v>
      </c>
      <c r="AP206" s="40">
        <f t="shared" si="162"/>
        <v>0.57028249122578611</v>
      </c>
      <c r="AQ206" s="25">
        <f t="shared" si="148"/>
        <v>-5.5954084208527236E-4</v>
      </c>
      <c r="AR206" s="25">
        <f t="shared" si="149"/>
        <v>3.119512767082088E-3</v>
      </c>
      <c r="AS206" s="25">
        <f>LN(N206/C206)</f>
        <v>9.2724486687524414E-3</v>
      </c>
      <c r="AT206" s="28">
        <f>+(G206-I206)/(H206-I206)</f>
        <v>0.98699404004474545</v>
      </c>
      <c r="AU206" s="28">
        <f>+(N206-P206)/(O206-P206)</f>
        <v>0.99851000901444686</v>
      </c>
      <c r="AV206" s="40">
        <f>+(N206-V206)/(U206-V206)</f>
        <v>0.99954427691557546</v>
      </c>
      <c r="AW206" s="25">
        <f>LN(N206/C206)</f>
        <v>9.2724486687524414E-3</v>
      </c>
      <c r="AX206" s="28">
        <f>(N206-L206)/(U206-V206)</f>
        <v>0.22973456408948253</v>
      </c>
      <c r="AY206" s="25">
        <f>LN(G206/I206)</f>
        <v>1.0390883778160696E-2</v>
      </c>
      <c r="AZ206" s="25">
        <f>LN(N206/P206)</f>
        <v>4.1490978065031785E-3</v>
      </c>
      <c r="BA206" s="25">
        <f t="shared" si="136"/>
        <v>0.28788536366356593</v>
      </c>
      <c r="BB206" s="25">
        <f>AR205</f>
        <v>-1.4715413798790308E-3</v>
      </c>
      <c r="BC206" s="25">
        <f t="shared" si="137"/>
        <v>-7.2846698021252919E-4</v>
      </c>
      <c r="BD206" s="39">
        <f>IF(AR205&lt;0,1,0)</f>
        <v>1</v>
      </c>
      <c r="BE206" t="str">
        <f>IF(B206=2,IF(AV205&lt;0.226,IF(AND(ABS(AA206)&lt;0.03,AO206&lt;0.8),IF(AND(AT206&lt;0.5 &amp; Q205&lt;14),2,1),0),IF(AV205&lt;0.8,IF(AND(AT206&gt;0.2,AK206&gt;-0.03,AA206&gt;-0.01),1,0),0)),"")</f>
        <v/>
      </c>
      <c r="BF206" t="str">
        <f>IF(B206=2,IF(AV205&lt;0.226,IF(AND(ABS(AA206)&lt;0.03,AO206&lt;0.8),IF(AND(AT206&lt;0.5 &amp; Q205&lt;14),2,1),0),IF(AV205&lt;0.8,IF(AND(AT206&gt;0.2,AK206&gt;-0.03,AA206&gt;-0.01),1,0),0)),"")</f>
        <v/>
      </c>
      <c r="BG206" t="str">
        <f>IF(B206=3,IF(AV205&lt;0.85,IF(AND(K206&gt;942,AT206&gt;0.9),0.25,1)*IF(AR205&lt;-0.004,1,0.5),0),"")</f>
        <v/>
      </c>
      <c r="BH206" t="str">
        <f>IF(B206=4,IF(AV205&lt;0.6,IF(AQ206&gt;=0,IF(K206&lt;1018,2,1),0),IF(AV205&gt;0.85,IF(AQ206&lt;=0,-0.5,0),0)),"")</f>
        <v/>
      </c>
      <c r="BI206" t="str">
        <f>IF(B206=5,IF(AV205&lt;0.4,IF(AQ206&gt; -0.004,1,0),IF(AV205&lt;0.95,IF(AND(AO206&lt;0.85,AT206&lt;0.95,AQ206&gt;0,K206&lt;1115),0.5,0),0)),"")</f>
        <v/>
      </c>
      <c r="BJ206" s="25" t="str">
        <f>IF(MAX(BE206:BI206)=0,"",MAX(BE206:BI206)*AR206)</f>
        <v/>
      </c>
    </row>
    <row r="207" spans="1:63">
      <c r="A207" s="1">
        <v>42808</v>
      </c>
      <c r="B207" s="41">
        <f t="shared" si="163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30"/>
        <v>3233.4996999999994</v>
      </c>
      <c r="T207" t="str">
        <f t="shared" si="150"/>
        <v>牛</v>
      </c>
      <c r="U207">
        <f t="shared" si="151"/>
        <v>3246.0938999999998</v>
      </c>
      <c r="V207">
        <f t="shared" si="152"/>
        <v>3231.6268</v>
      </c>
      <c r="W207" s="40">
        <f t="shared" si="138"/>
        <v>4.466732890659731E-3</v>
      </c>
      <c r="X207">
        <f t="shared" si="153"/>
        <v>1046</v>
      </c>
      <c r="Y207">
        <f t="shared" si="154"/>
        <v>1432</v>
      </c>
      <c r="Z207" s="25">
        <f t="shared" si="139"/>
        <v>4.4720343526030342E-3</v>
      </c>
      <c r="AA207" s="25">
        <f t="shared" si="155"/>
        <v>-6.203301038526809E-4</v>
      </c>
      <c r="AB207" s="25">
        <f t="shared" si="156"/>
        <v>-2.3049290524373499E-3</v>
      </c>
      <c r="AC207" s="25">
        <f t="shared" si="157"/>
        <v>2.1618038382223907E-3</v>
      </c>
      <c r="AD207" s="25">
        <f t="shared" si="158"/>
        <v>3.4187082109711068E-3</v>
      </c>
      <c r="AE207" s="25">
        <f t="shared" si="159"/>
        <v>-1.0480246796885108E-3</v>
      </c>
      <c r="AF207" s="25">
        <f t="shared" si="140"/>
        <v>1.1137791585338484E-3</v>
      </c>
      <c r="AG207" s="25">
        <f t="shared" si="160"/>
        <v>4.9344905468127781E-4</v>
      </c>
      <c r="AH207" s="25">
        <f t="shared" si="141"/>
        <v>7.6967305223009312E-5</v>
      </c>
      <c r="AI207" s="25">
        <f t="shared" si="142"/>
        <v>1.3135973653851331E-3</v>
      </c>
      <c r="AJ207" s="25">
        <f t="shared" si="143"/>
        <v>2.2860294797300194E-3</v>
      </c>
      <c r="AK207" s="25">
        <f t="shared" si="144"/>
        <v>1.815066459945175E-3</v>
      </c>
      <c r="AL207" s="25">
        <f t="shared" si="145"/>
        <v>3.5225461833928531E-3</v>
      </c>
      <c r="AM207" s="25">
        <f t="shared" si="146"/>
        <v>3.1820573253976427E-3</v>
      </c>
      <c r="AN207" s="25">
        <f t="shared" si="147"/>
        <v>1.2415562083780478E-4</v>
      </c>
      <c r="AO207" s="40">
        <f t="shared" si="161"/>
        <v>2.942774039809783E-2</v>
      </c>
      <c r="AP207" s="40">
        <f t="shared" si="162"/>
        <v>0.20529331370900522</v>
      </c>
      <c r="AQ207" s="25">
        <f t="shared" si="148"/>
        <v>-1.5532036136146034E-4</v>
      </c>
      <c r="AR207" s="25">
        <f t="shared" si="149"/>
        <v>-8.2544292224905286E-4</v>
      </c>
      <c r="AS207" s="25">
        <f>LN(N207/C207)</f>
        <v>1.1137791585338484E-3</v>
      </c>
      <c r="AT207" s="28">
        <f>+(G207-I207)/(H207-I207)</f>
        <v>0.54431244743481244</v>
      </c>
      <c r="AU207" s="28">
        <f>+(N207-P207)/(O207-P207)</f>
        <v>0.6790263699561252</v>
      </c>
      <c r="AV207" s="40">
        <f>+(N207-V207)/(U207-V207)</f>
        <v>0.48342100351833223</v>
      </c>
      <c r="AW207" s="25">
        <f>LN(N207/C207)</f>
        <v>1.1137791585338484E-3</v>
      </c>
      <c r="AX207" s="28">
        <f>(N207-L207)/(U207-V207)</f>
        <v>-0.18486082214126578</v>
      </c>
      <c r="AY207" s="25">
        <f>LN(G207/I207)</f>
        <v>1.9189044323670455E-3</v>
      </c>
      <c r="AZ207" s="25">
        <f>LN(N207/P207)</f>
        <v>2.1618038382223907E-3</v>
      </c>
      <c r="BA207" s="25">
        <f t="shared" ref="BA207:BA238" si="164">AV206</f>
        <v>0.99954427691557546</v>
      </c>
      <c r="BB207" s="25">
        <f>AR206</f>
        <v>3.119512767082088E-3</v>
      </c>
      <c r="BC207" s="25">
        <f t="shared" ref="BC207:BC238" si="165">AS206</f>
        <v>9.2724486687524414E-3</v>
      </c>
      <c r="BD207" s="39">
        <f>IF(AR206&lt;0,1,0)</f>
        <v>0</v>
      </c>
      <c r="BE207">
        <f>IF(B207=2,IF(AV206&lt;0.226,IF(AND(ABS(AA207)&lt;0.03,AO207&lt;0.8),IF(AND(AT207&lt;0.5 &amp; Q206&lt;14),2,1),0),IF(AV206&lt;0.8,IF(AND(AT207&gt;0.2,AK207&gt;-0.03,AA207&gt;-0.01),1,0),0)),"")</f>
        <v>0</v>
      </c>
      <c r="BF207">
        <f>IF(B207=2,IF(AV206&lt;0.226,IF(AND(ABS(AA207)&lt;0.03,AO207&lt;0.8),IF(AND(AT207&lt;0.5 &amp; Q206&lt;14),2,1),0),IF(AV206&lt;0.8,IF(AND(AT207&gt;0.2,AK207&gt;-0.03,AA207&gt;-0.01),1,0),0)),"")</f>
        <v>0</v>
      </c>
      <c r="BG207" t="str">
        <f>IF(B207=3,IF(AV206&lt;0.85,IF(AND(K207&gt;942,AT207&gt;0.9),0.25,1)*IF(AR206&lt;-0.004,1,0.5),0),"")</f>
        <v/>
      </c>
      <c r="BH207" t="str">
        <f>IF(B207=4,IF(AV206&lt;0.6,IF(AQ207&gt;=0,IF(K207&lt;1018,2,1),0),IF(AV206&gt;0.85,IF(AQ207&lt;=0,-0.5,0),0)),"")</f>
        <v/>
      </c>
      <c r="BI207" t="str">
        <f>IF(B207=5,IF(AV206&lt;0.4,IF(AQ207&gt; -0.004,1,0),IF(AV206&lt;0.95,IF(AND(AO207&lt;0.85,AT207&lt;0.95,AQ207&gt;0,K207&lt;1115),0.5,0),0)),"")</f>
        <v/>
      </c>
      <c r="BJ207" s="25" t="str">
        <f>IF(MAX(BE207:BI207)=0,"",MAX(BE207:BI207)*AR207)</f>
        <v/>
      </c>
    </row>
    <row r="208" spans="1:63">
      <c r="A208" s="1">
        <v>42809</v>
      </c>
      <c r="B208" s="41">
        <f t="shared" si="163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30"/>
        <v>3234.5347250000004</v>
      </c>
      <c r="T208" t="str">
        <f t="shared" si="150"/>
        <v>牛</v>
      </c>
      <c r="U208">
        <f t="shared" si="151"/>
        <v>3243.56</v>
      </c>
      <c r="V208">
        <f t="shared" si="152"/>
        <v>3227.74</v>
      </c>
      <c r="W208" s="40">
        <f t="shared" si="138"/>
        <v>4.8892901008927396E-3</v>
      </c>
      <c r="X208">
        <f t="shared" si="153"/>
        <v>1118</v>
      </c>
      <c r="Y208">
        <f t="shared" si="154"/>
        <v>945</v>
      </c>
      <c r="Z208" s="25">
        <f t="shared" si="139"/>
        <v>4.8926069677898733E-3</v>
      </c>
      <c r="AA208" s="25">
        <f t="shared" si="155"/>
        <v>-1.5977888683361692E-3</v>
      </c>
      <c r="AB208" s="25">
        <f t="shared" si="156"/>
        <v>-5.5509983970575608E-4</v>
      </c>
      <c r="AC208" s="25">
        <f t="shared" si="157"/>
        <v>4.3341902611870433E-3</v>
      </c>
      <c r="AD208" s="25">
        <f t="shared" si="158"/>
        <v>3.1218133709125166E-3</v>
      </c>
      <c r="AE208" s="25">
        <f t="shared" si="159"/>
        <v>-1.7674767299803488E-3</v>
      </c>
      <c r="AF208" s="25">
        <f t="shared" si="140"/>
        <v>2.5667135312068324E-3</v>
      </c>
      <c r="AG208" s="25">
        <f t="shared" si="160"/>
        <v>9.689246628705265E-4</v>
      </c>
      <c r="AH208" s="25">
        <f t="shared" si="141"/>
        <v>-3.6809569666315374E-4</v>
      </c>
      <c r="AI208" s="25">
        <f t="shared" si="142"/>
        <v>9.2775853604492271E-5</v>
      </c>
      <c r="AJ208" s="25">
        <f t="shared" si="143"/>
        <v>-8.969150766610866E-5</v>
      </c>
      <c r="AK208" s="25">
        <f t="shared" si="144"/>
        <v>2.4926769324142414E-3</v>
      </c>
      <c r="AL208" s="25">
        <f t="shared" si="145"/>
        <v>4.8892901008927396E-3</v>
      </c>
      <c r="AM208" s="25">
        <f t="shared" si="146"/>
        <v>3.0204318890813286E-3</v>
      </c>
      <c r="AN208" s="25">
        <f t="shared" si="147"/>
        <v>8.0206067940675666E-5</v>
      </c>
      <c r="AO208" s="40">
        <f t="shared" si="161"/>
        <v>0.36093552465233736</v>
      </c>
      <c r="AP208" s="40">
        <f t="shared" si="162"/>
        <v>0.68776864728192788</v>
      </c>
      <c r="AQ208" s="25">
        <f t="shared" si="148"/>
        <v>-3.6097797655030558E-4</v>
      </c>
      <c r="AR208" s="25">
        <f t="shared" si="149"/>
        <v>-6.1694691480241661E-6</v>
      </c>
      <c r="AS208" s="25">
        <f>LN(N208/C208)</f>
        <v>2.5667135312068324E-3</v>
      </c>
      <c r="AT208" s="28">
        <f>+(G208-I208)/(H208-I208)</f>
        <v>0.87104930467762687</v>
      </c>
      <c r="AU208" s="28">
        <f>+(N208-P208)/(O208-P208)</f>
        <v>0.88957055214724901</v>
      </c>
      <c r="AV208" s="40">
        <f>+(N208-V208)/(U208-V208)</f>
        <v>0.88621997471556835</v>
      </c>
      <c r="AW208" s="25">
        <f>LN(N208/C208)</f>
        <v>2.5667135312068324E-3</v>
      </c>
      <c r="AX208" s="28">
        <f>(N208-L208)/(U208-V208)</f>
        <v>-1.2642225031593934E-3</v>
      </c>
      <c r="AY208" s="25">
        <f>LN(G208/I208)</f>
        <v>4.2601536623945403E-3</v>
      </c>
      <c r="AZ208" s="25">
        <f>LN(N208/P208)</f>
        <v>2.6873350103269297E-3</v>
      </c>
      <c r="BA208" s="25">
        <f t="shared" si="164"/>
        <v>0.48342100351833223</v>
      </c>
      <c r="BB208" s="25">
        <f>AR207</f>
        <v>-8.2544292224905286E-4</v>
      </c>
      <c r="BC208" s="25">
        <f t="shared" si="165"/>
        <v>1.1137791585338484E-3</v>
      </c>
      <c r="BD208" s="39">
        <f>IF(AR207&lt;0,1,0)</f>
        <v>1</v>
      </c>
      <c r="BE208" t="str">
        <f>IF(B208=2,IF(AV207&lt;0.226,IF(AND(ABS(AA208)&lt;0.03,AO208&lt;0.8),IF(AND(AT208&lt;0.5 &amp; Q207&lt;14),2,1),0),IF(AV207&lt;0.8,IF(AND(AT208&gt;0.2,AK208&gt;-0.03,AA208&gt;-0.01),1,0),0)),"")</f>
        <v/>
      </c>
      <c r="BF208" t="str">
        <f>IF(B208=2,IF(AV207&lt;0.226,IF(AND(ABS(AA208)&lt;0.03,AO208&lt;0.8),IF(AND(AT208&lt;0.5 &amp; Q207&lt;14),2,1),0),IF(AV207&lt;0.8,IF(AND(AT208&gt;0.2,AK208&gt;-0.03,AA208&gt;-0.01),1,0),0)),"")</f>
        <v/>
      </c>
      <c r="BG208">
        <f>IF(B208=3,IF(AV207&lt;0.85,IF(AND(K208&gt;942,AT208&gt;0.9),0.25,1)*IF(AR207&lt;-0.004,1,0.5),0),"")</f>
        <v>0.5</v>
      </c>
      <c r="BH208" t="str">
        <f>IF(B208=4,IF(AV207&lt;0.6,IF(AQ208&gt;=0,IF(K208&lt;1018,2,1),0),IF(AV207&gt;0.85,IF(AQ208&lt;=0,-0.5,0),0)),"")</f>
        <v/>
      </c>
      <c r="BI208" t="str">
        <f>IF(B208=5,IF(AV207&lt;0.4,IF(AQ208&gt; -0.004,1,0),IF(AV207&lt;0.95,IF(AND(AO208&lt;0.85,AT208&lt;0.95,AQ208&gt;0,K208&lt;1115),0.5,0),0)),"")</f>
        <v/>
      </c>
      <c r="BJ208" s="25">
        <f>IF(MAX(BE208:BI208)=0,"",MAX(BE208:BI208)*AR208)</f>
        <v>-3.0847345740120831E-6</v>
      </c>
    </row>
    <row r="209" spans="1:63">
      <c r="A209" s="1">
        <v>42810</v>
      </c>
      <c r="B209" s="41">
        <f t="shared" si="163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30"/>
        <v>3235.9737250000007</v>
      </c>
      <c r="T209" t="str">
        <f t="shared" si="150"/>
        <v>牛</v>
      </c>
      <c r="U209">
        <f t="shared" si="151"/>
        <v>3269.5644000000002</v>
      </c>
      <c r="V209">
        <f t="shared" si="152"/>
        <v>3247.1628000000001</v>
      </c>
      <c r="W209" s="40">
        <f t="shared" si="138"/>
        <v>6.87513457333411E-3</v>
      </c>
      <c r="X209">
        <f t="shared" si="153"/>
        <v>1500</v>
      </c>
      <c r="Y209">
        <f t="shared" si="154"/>
        <v>930</v>
      </c>
      <c r="Z209" s="25">
        <f t="shared" si="139"/>
        <v>6.8854905750668017E-3</v>
      </c>
      <c r="AA209" s="25">
        <f t="shared" si="155"/>
        <v>3.599610310549361E-3</v>
      </c>
      <c r="AB209" s="25">
        <f t="shared" si="156"/>
        <v>-7.1569422936993011E-6</v>
      </c>
      <c r="AC209" s="25">
        <f t="shared" si="157"/>
        <v>6.8679776310405184E-3</v>
      </c>
      <c r="AD209" s="25">
        <f t="shared" si="158"/>
        <v>4.9407625203597896E-3</v>
      </c>
      <c r="AE209" s="25">
        <f t="shared" si="159"/>
        <v>-1.9343720529743258E-3</v>
      </c>
      <c r="AF209" s="25">
        <f t="shared" si="140"/>
        <v>4.9336055780660774E-3</v>
      </c>
      <c r="AG209" s="25">
        <f t="shared" si="160"/>
        <v>8.5332158886154176E-3</v>
      </c>
      <c r="AH209" s="25">
        <f t="shared" si="141"/>
        <v>5.2579573753967291E-4</v>
      </c>
      <c r="AI209" s="25">
        <f t="shared" si="142"/>
        <v>1.7651196540465332E-3</v>
      </c>
      <c r="AJ209" s="25">
        <f t="shared" si="143"/>
        <v>3.1160730649277884E-3</v>
      </c>
      <c r="AK209" s="25">
        <f t="shared" si="144"/>
        <v>2.9468592944578748E-3</v>
      </c>
      <c r="AL209" s="25">
        <f t="shared" si="145"/>
        <v>6.1778567829415161E-3</v>
      </c>
      <c r="AM209" s="25">
        <f t="shared" si="146"/>
        <v>2.3795368946699321E-3</v>
      </c>
      <c r="AN209" s="25">
        <f t="shared" si="147"/>
        <v>6.272526875844151E-4</v>
      </c>
      <c r="AO209" s="40">
        <f t="shared" si="161"/>
        <v>0.31244968344050533</v>
      </c>
      <c r="AP209" s="40">
        <f t="shared" si="162"/>
        <v>-0.26849413097710051</v>
      </c>
      <c r="AQ209" s="25">
        <f t="shared" si="148"/>
        <v>-2.451068242451155E-4</v>
      </c>
      <c r="AR209" s="25">
        <f t="shared" si="149"/>
        <v>1.3594935960238612E-3</v>
      </c>
      <c r="AS209" s="25">
        <f>LN(N209/C209)</f>
        <v>4.9336055780660774E-3</v>
      </c>
      <c r="AT209" s="28">
        <f>+(G209-I209)/(H209-I209)</f>
        <v>0.78960472304770779</v>
      </c>
      <c r="AU209" s="28">
        <f>+(N209-P209)/(O209-P209)</f>
        <v>0.99698872702938734</v>
      </c>
      <c r="AV209" s="40">
        <f>+(N209-V209)/(U209-V209)</f>
        <v>0.998955431754873</v>
      </c>
      <c r="AW209" s="25">
        <f>LN(N209/C209)</f>
        <v>4.9336055780660774E-3</v>
      </c>
      <c r="AX209" s="28">
        <f>(N209-L209)/(U209-V209)</f>
        <v>0.19828494393258655</v>
      </c>
      <c r="AY209" s="25">
        <f>LN(G209/I209)</f>
        <v>4.8812313474322537E-3</v>
      </c>
      <c r="AZ209" s="25">
        <f>LN(N209/P209)</f>
        <v>2.3723799523762508E-3</v>
      </c>
      <c r="BA209" s="25">
        <f t="shared" si="164"/>
        <v>0.88621997471556835</v>
      </c>
      <c r="BB209" s="25">
        <f>AR208</f>
        <v>-6.1694691480241661E-6</v>
      </c>
      <c r="BC209" s="25">
        <f t="shared" si="165"/>
        <v>2.5667135312068324E-3</v>
      </c>
      <c r="BD209" s="39">
        <f>IF(AR208&lt;0,1,0)</f>
        <v>1</v>
      </c>
      <c r="BE209" t="str">
        <f>IF(B209=2,IF(AV208&lt;0.226,IF(AND(ABS(AA209)&lt;0.03,AO209&lt;0.8),IF(AND(AT209&lt;0.5 &amp; Q208&lt;14),2,1),0),IF(AV208&lt;0.8,IF(AND(AT209&gt;0.2,AK209&gt;-0.03,AA209&gt;-0.01),1,0),0)),"")</f>
        <v/>
      </c>
      <c r="BF209" t="str">
        <f>IF(B209=2,IF(AV208&lt;0.226,IF(AND(ABS(AA209)&lt;0.03,AO209&lt;0.8),IF(AND(AT209&lt;0.5 &amp; Q208&lt;14),2,1),0),IF(AV208&lt;0.8,IF(AND(AT209&gt;0.2,AK209&gt;-0.03,AA209&gt;-0.01),1,0),0)),"")</f>
        <v/>
      </c>
      <c r="BG209" t="str">
        <f>IF(B209=3,IF(AV208&lt;0.85,IF(AND(K209&gt;942,AT209&gt;0.9),0.25,1)*IF(AR208&lt;-0.004,1,0.5),0),"")</f>
        <v/>
      </c>
      <c r="BH209">
        <f>IF(B209=4,IF(AV208&lt;0.6,IF(AQ209&gt;=0,IF(K209&lt;1018,2,1),0),IF(AV208&gt;0.85,IF(AQ209&lt;=0,-0.5,0),0)),"")</f>
        <v>-0.5</v>
      </c>
      <c r="BI209" t="str">
        <f>IF(B209=5,IF(AV208&lt;0.4,IF(AQ209&gt; -0.004,1,0),IF(AV208&lt;0.95,IF(AND(AO209&lt;0.85,AT209&lt;0.95,AQ209&gt;0,K209&lt;1115),0.5,0),0)),"")</f>
        <v/>
      </c>
      <c r="BJ209" s="25">
        <f>IF(MAX(BE209:BI209)=0,"",MAX(BE209:BI209)*AR209)</f>
        <v>-6.7974679801193058E-4</v>
      </c>
    </row>
    <row r="210" spans="1:63">
      <c r="A210" s="1">
        <v>42811</v>
      </c>
      <c r="B210" s="41">
        <f t="shared" si="163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30"/>
        <v>3238.0091350000002</v>
      </c>
      <c r="T210" t="str">
        <f t="shared" si="150"/>
        <v>牛</v>
      </c>
      <c r="U210">
        <f t="shared" si="151"/>
        <v>3274.1903000000002</v>
      </c>
      <c r="V210">
        <f t="shared" si="152"/>
        <v>3232.5209</v>
      </c>
      <c r="W210" s="40">
        <f t="shared" si="138"/>
        <v>1.2808304651090124E-2</v>
      </c>
      <c r="X210">
        <f t="shared" si="153"/>
        <v>930</v>
      </c>
      <c r="Y210">
        <f t="shared" si="154"/>
        <v>1453</v>
      </c>
      <c r="Z210" s="25">
        <f t="shared" si="139"/>
        <v>1.2735666323794147E-2</v>
      </c>
      <c r="AA210" s="25">
        <f t="shared" si="155"/>
        <v>7.1100909031228962E-4</v>
      </c>
      <c r="AB210" s="25">
        <f t="shared" si="156"/>
        <v>-1.1327493155116634E-2</v>
      </c>
      <c r="AC210" s="25">
        <f t="shared" si="157"/>
        <v>1.4808114959733764E-3</v>
      </c>
      <c r="AD210" s="25">
        <f t="shared" si="158"/>
        <v>7.099847033453791E-4</v>
      </c>
      <c r="AE210" s="25">
        <f t="shared" si="159"/>
        <v>-1.2098319947744686E-2</v>
      </c>
      <c r="AF210" s="25">
        <f t="shared" si="140"/>
        <v>-1.0617508451771396E-2</v>
      </c>
      <c r="AG210" s="25">
        <f t="shared" si="160"/>
        <v>-9.9064993614591569E-3</v>
      </c>
      <c r="AH210" s="25">
        <f t="shared" si="141"/>
        <v>4.5141409752407609E-5</v>
      </c>
      <c r="AI210" s="25">
        <f t="shared" si="142"/>
        <v>-1.590961629621739E-4</v>
      </c>
      <c r="AJ210" s="25">
        <f t="shared" si="143"/>
        <v>-9.0053377178922836E-4</v>
      </c>
      <c r="AK210" s="25">
        <f t="shared" si="144"/>
        <v>-3.2782394819491482E-3</v>
      </c>
      <c r="AL210" s="25">
        <f t="shared" si="145"/>
        <v>4.369357756337274E-3</v>
      </c>
      <c r="AM210" s="25">
        <f t="shared" si="146"/>
        <v>9.7004841940603707E-3</v>
      </c>
      <c r="AN210" s="25">
        <f t="shared" si="147"/>
        <v>0</v>
      </c>
      <c r="AO210" s="40">
        <f t="shared" si="161"/>
        <v>0.83721076855178922</v>
      </c>
      <c r="AP210" s="40">
        <f t="shared" si="162"/>
        <v>0.67430244695234798</v>
      </c>
      <c r="AQ210" s="25">
        <f t="shared" si="148"/>
        <v>5.2988602007705658E-4</v>
      </c>
      <c r="AR210" s="25">
        <f t="shared" si="149"/>
        <v>-7.3392689698221882E-3</v>
      </c>
      <c r="AS210" s="25">
        <f>LN(N210/C210)</f>
        <v>-1.0617508451771396E-2</v>
      </c>
      <c r="AT210" s="28">
        <f>+(G210-I210)/(H210-I210)</f>
        <v>8.7054900559738482E-2</v>
      </c>
      <c r="AU210" s="28">
        <f>+(N210-P210)/(O210-P210)</f>
        <v>0.15202668393125068</v>
      </c>
      <c r="AV210" s="40">
        <f>+(N210-V210)/(U210-V210)</f>
        <v>0.11495965864639496</v>
      </c>
      <c r="AW210" s="25">
        <f>LN(N210/C210)</f>
        <v>-1.0617508451771396E-2</v>
      </c>
      <c r="AX210" s="28">
        <f>(N210-L210)/(U210-V210)</f>
        <v>-0.57228805790339854</v>
      </c>
      <c r="AY210" s="25">
        <f>LN(G210/I210)</f>
        <v>3.8113357104258206E-4</v>
      </c>
      <c r="AZ210" s="25">
        <f>LN(N210/P210)</f>
        <v>1.4808114959733764E-3</v>
      </c>
      <c r="BA210" s="25">
        <f t="shared" si="164"/>
        <v>0.998955431754873</v>
      </c>
      <c r="BB210" s="25">
        <f>AR209</f>
        <v>1.3594935960238612E-3</v>
      </c>
      <c r="BC210" s="25">
        <f t="shared" si="165"/>
        <v>4.9336055780660774E-3</v>
      </c>
      <c r="BD210" s="39">
        <f>IF(AR209&lt;0,1,0)</f>
        <v>0</v>
      </c>
      <c r="BE210" t="str">
        <f>IF(B210=2,IF(AV209&lt;0.226,IF(AND(ABS(AA210)&lt;0.03,AO210&lt;0.8),IF(AND(AT210&lt;0.5 &amp; Q209&lt;14),2,1),0),IF(AV209&lt;0.8,IF(AND(AT210&gt;0.2,AK210&gt;-0.03,AA210&gt;-0.01),1,0),0)),"")</f>
        <v/>
      </c>
      <c r="BF210" t="str">
        <f>IF(B210=2,IF(AV209&lt;0.226,IF(AND(ABS(AA210)&lt;0.03,AO210&lt;0.8),IF(AND(AT210&lt;0.5 &amp; Q209&lt;14),2,1),0),IF(AV209&lt;0.8,IF(AND(AT210&gt;0.2,AK210&gt;-0.03,AA210&gt;-0.01),1,0),0)),"")</f>
        <v/>
      </c>
      <c r="BG210" t="str">
        <f>IF(B210=3,IF(AV209&lt;0.85,IF(AND(K210&gt;942,AT210&gt;0.9),0.25,1)*IF(AR209&lt;-0.004,1,0.5),0),"")</f>
        <v/>
      </c>
      <c r="BH210" t="str">
        <f>IF(B210=4,IF(AV209&lt;0.6,IF(AQ210&gt;=0,IF(K210&lt;1018,2,1),0),IF(AV209&gt;0.85,IF(AQ210&lt;=0,-0.5,0),0)),"")</f>
        <v/>
      </c>
      <c r="BI210">
        <f>IF(B210=5,IF(AV209&lt;0.4,IF(AQ210&gt; -0.004,1,0),IF(AV209&lt;0.95,IF(AND(AO210&lt;0.85,AT210&lt;0.95,AQ210&gt;0,K210&lt;1115),0.5,0),0)),"")</f>
        <v>0</v>
      </c>
      <c r="BJ210" s="25" t="str">
        <f>IF(MAX(BE210:BI210)=0,"",MAX(BE210:BI210)*AR210)</f>
        <v/>
      </c>
    </row>
    <row r="211" spans="1:63">
      <c r="A211" s="1">
        <v>42814</v>
      </c>
      <c r="B211" s="41">
        <f t="shared" si="163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30"/>
        <v>3239.7647249999995</v>
      </c>
      <c r="T211" t="str">
        <f t="shared" si="150"/>
        <v>熊</v>
      </c>
      <c r="U211">
        <f t="shared" si="151"/>
        <v>3250.8483999999999</v>
      </c>
      <c r="V211">
        <f t="shared" si="152"/>
        <v>3228.1543000000001</v>
      </c>
      <c r="W211" s="40">
        <f t="shared" si="138"/>
        <v>7.0054586679154113E-3</v>
      </c>
      <c r="X211">
        <f t="shared" si="153"/>
        <v>1459</v>
      </c>
      <c r="Y211">
        <f t="shared" si="154"/>
        <v>1359</v>
      </c>
      <c r="Z211" s="25">
        <f t="shared" ref="Z211:Z238" si="166">(U211-V211)/(C211)</f>
        <v>7.0019528185727813E-3</v>
      </c>
      <c r="AA211" s="25">
        <f t="shared" ref="AA211:AA238" si="167">LN(C211/N210)</f>
        <v>1.1727858561547328E-3</v>
      </c>
      <c r="AB211" s="25">
        <f t="shared" ref="AB211:AB238" si="168">LN(N211/U211)</f>
        <v>-1.0016348559569905E-4</v>
      </c>
      <c r="AC211" s="25">
        <f t="shared" ref="AC211:AC238" si="169">LN(N211/V211)</f>
        <v>6.9052951823197102E-3</v>
      </c>
      <c r="AD211" s="25">
        <f t="shared" ref="AD211:AD238" si="170">LN(U211/C211)</f>
        <v>3.0001138498583898E-3</v>
      </c>
      <c r="AE211" s="25">
        <f t="shared" ref="AE211:AE238" si="171">LN(V211/C211)</f>
        <v>-4.0053448180570198E-3</v>
      </c>
      <c r="AF211" s="25">
        <f t="shared" ref="AF211:AG238" si="172">LN(N211/C211)</f>
        <v>2.8999503642628344E-3</v>
      </c>
      <c r="AG211" s="25">
        <f t="shared" ref="AG211:AG238" si="173">LN(N211/N210)</f>
        <v>4.0727362204173306E-3</v>
      </c>
      <c r="AH211" s="25">
        <f t="shared" ref="AH211:AH238" si="174">LN(D211/C211)</f>
        <v>1.5675850355760575E-3</v>
      </c>
      <c r="AI211" s="25">
        <f t="shared" ref="AI211:AI238" si="175">LN(E211/C211)</f>
        <v>7.660488810173465E-4</v>
      </c>
      <c r="AJ211" s="25">
        <f t="shared" ref="AJ211:AJ238" si="176">LN(F211/C211)</f>
        <v>1.1131368828953379E-4</v>
      </c>
      <c r="AK211" s="25">
        <f t="shared" ref="AK211:AK238" si="177">+LN(G211/C211)</f>
        <v>-4.7420924199883461E-4</v>
      </c>
      <c r="AL211" s="25">
        <f t="shared" ref="AL211:AL238" si="178">LN(H211/I211)</f>
        <v>3.9983757533974618E-3</v>
      </c>
      <c r="AM211" s="25">
        <f t="shared" ref="AM211:AM238" si="179">LN(O211/P211)</f>
        <v>7.0054586679154113E-3</v>
      </c>
      <c r="AN211" s="25">
        <f t="shared" ref="AN211:AN238" si="180">LN(L211/G211)</f>
        <v>0</v>
      </c>
      <c r="AO211" s="40">
        <f t="shared" ref="AO211:AO238" si="181">(C211-I211)/(H211-I211)</f>
        <v>0.40660290033937863</v>
      </c>
      <c r="AP211" s="40">
        <f t="shared" ref="AP211:AP238" si="182">(N210-I211)/(H211-I211)</f>
        <v>0.11356834310397342</v>
      </c>
      <c r="AQ211" s="25">
        <f t="shared" ref="AQ211:AQ238" si="183">LN(M211/L211)</f>
        <v>4.821506115972412E-5</v>
      </c>
      <c r="AR211" s="25">
        <f t="shared" ref="AR211:AR238" si="184">LN(N211/L211)</f>
        <v>3.3741596062616406E-3</v>
      </c>
      <c r="AS211" s="25">
        <f>LN(N211/C211)</f>
        <v>2.8999503642628344E-3</v>
      </c>
      <c r="AT211" s="28">
        <f>+(G211-I211)/(H211-I211)</f>
        <v>0.28807466831223311</v>
      </c>
      <c r="AU211" s="28">
        <f>+(N211-P211)/(O211-P211)</f>
        <v>0.98565265862053697</v>
      </c>
      <c r="AV211" s="40">
        <f>+(N211-V211)/(U211-V211)</f>
        <v>0.98565265862053697</v>
      </c>
      <c r="AW211" s="25">
        <f>LN(N211/C211)</f>
        <v>2.8999503642628344E-3</v>
      </c>
      <c r="AX211" s="28">
        <f>(N211-L211)/(U211-V211)</f>
        <v>0.48247341820122247</v>
      </c>
      <c r="AY211" s="25">
        <f>LN(G211/I211)</f>
        <v>1.1534710635795089E-3</v>
      </c>
      <c r="AZ211" s="25">
        <f>LN(N211/P211)</f>
        <v>6.9052951823197102E-3</v>
      </c>
      <c r="BA211" s="25">
        <f t="shared" si="164"/>
        <v>0.11495965864639496</v>
      </c>
      <c r="BB211" s="25">
        <f>AR210</f>
        <v>-7.3392689698221882E-3</v>
      </c>
      <c r="BC211" s="25">
        <f t="shared" si="165"/>
        <v>-1.0617508451771396E-2</v>
      </c>
      <c r="BD211" s="39">
        <f>IF(AR210&lt;0,1,0)</f>
        <v>1</v>
      </c>
      <c r="BE211" t="str">
        <f>IF(B211=2,IF(AV210&lt;0.226,IF(AND(ABS(AA211)&lt;0.03,AO211&lt;0.8),IF(AND(AT211&lt;0.5 &amp; Q210&lt;14),2,1),0),IF(AV210&lt;0.8,IF(AND(AT211&gt;0.2,AK211&gt;-0.03,AA211&gt;-0.01),1,0),0)),"")</f>
        <v/>
      </c>
      <c r="BF211" t="str">
        <f>IF(B211=2,IF(AV210&lt;0.226,IF(AND(ABS(AA211)&lt;0.03,AO211&lt;0.8),IF(AND(AT211&lt;0.5 &amp; Q210&lt;14),2,1),0),IF(AV210&lt;0.8,IF(AND(AT211&gt;0.2,AK211&gt;-0.03,AA211&gt;-0.01),1,0),0)),"")</f>
        <v/>
      </c>
      <c r="BG211" t="str">
        <f>IF(B211=3,IF(AV210&lt;0.85,IF(AND(K211&gt;942,AT211&gt;0.9),0.25,1)*IF(AR210&lt;-0.004,1,0.5),0),"")</f>
        <v/>
      </c>
      <c r="BH211" t="str">
        <f>IF(B211=4,IF(AV210&lt;0.6,IF(AQ211&gt;=0,IF(K211&lt;1018,2,1),0),IF(AV210&gt;0.85,IF(AQ211&lt;=0,-0.5,0),0)),"")</f>
        <v/>
      </c>
      <c r="BI211" t="str">
        <f>IF(B211=5,IF(AV210&lt;0.4,IF(AQ211&gt; -0.004,1,0),IF(AV210&lt;0.95,IF(AND(AO211&lt;0.85,AT211&lt;0.95,AQ211&gt;0,K211&lt;1115),0.5,0),0)),"")</f>
        <v/>
      </c>
      <c r="BJ211" s="25" t="str">
        <f>IF(MAX(BE211:BI211)=0,"",MAX(BE211:BI211)*AR211)</f>
        <v/>
      </c>
    </row>
    <row r="212" spans="1:63">
      <c r="A212" s="1">
        <v>42815</v>
      </c>
      <c r="B212" s="41">
        <f t="shared" si="163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30"/>
        <v>3240.2928649999999</v>
      </c>
      <c r="T212" t="str">
        <f t="shared" si="150"/>
        <v>牛</v>
      </c>
      <c r="U212">
        <f t="shared" si="151"/>
        <v>3262.2208999999998</v>
      </c>
      <c r="V212">
        <f t="shared" si="152"/>
        <v>3246.9283999999998</v>
      </c>
      <c r="W212" s="40">
        <f t="shared" si="138"/>
        <v>4.6987793431970066E-3</v>
      </c>
      <c r="X212">
        <f t="shared" si="153"/>
        <v>1500</v>
      </c>
      <c r="Y212">
        <f t="shared" si="154"/>
        <v>932</v>
      </c>
      <c r="Z212" s="25">
        <f t="shared" si="166"/>
        <v>4.7050265990529454E-3</v>
      </c>
      <c r="AA212" s="25">
        <f t="shared" si="167"/>
        <v>-8.4759188812173503E-5</v>
      </c>
      <c r="AB212" s="25">
        <f t="shared" si="168"/>
        <v>-6.1921197735098131E-6</v>
      </c>
      <c r="AC212" s="25">
        <f t="shared" si="169"/>
        <v>4.6925872234235919E-3</v>
      </c>
      <c r="AD212" s="25">
        <f t="shared" si="170"/>
        <v>3.6771353421961753E-3</v>
      </c>
      <c r="AE212" s="25">
        <f t="shared" si="171"/>
        <v>-1.0216440010010046E-3</v>
      </c>
      <c r="AF212" s="25">
        <f t="shared" si="172"/>
        <v>3.6709432224226878E-3</v>
      </c>
      <c r="AG212" s="25">
        <f t="shared" si="173"/>
        <v>3.5861840336105385E-3</v>
      </c>
      <c r="AH212" s="25">
        <f t="shared" si="174"/>
        <v>-6.7254417968049375E-4</v>
      </c>
      <c r="AI212" s="25">
        <f t="shared" si="175"/>
        <v>-8.1411553326457109E-4</v>
      </c>
      <c r="AJ212" s="25">
        <f t="shared" si="176"/>
        <v>2.7163502431528768E-4</v>
      </c>
      <c r="AK212" s="25">
        <f t="shared" si="177"/>
        <v>2.4195323924954943E-3</v>
      </c>
      <c r="AL212" s="25">
        <f t="shared" si="178"/>
        <v>3.732222067349922E-3</v>
      </c>
      <c r="AM212" s="25">
        <f t="shared" si="179"/>
        <v>3.8963426882061012E-3</v>
      </c>
      <c r="AN212" s="25">
        <f t="shared" si="180"/>
        <v>0</v>
      </c>
      <c r="AO212" s="40">
        <f t="shared" si="181"/>
        <v>0.27336523651460126</v>
      </c>
      <c r="AP212" s="40">
        <f t="shared" si="182"/>
        <v>0.29605712920790944</v>
      </c>
      <c r="AQ212" s="25">
        <f t="shared" si="183"/>
        <v>1.5578318878623349E-4</v>
      </c>
      <c r="AR212" s="25">
        <f t="shared" si="184"/>
        <v>1.2514108299271425E-3</v>
      </c>
      <c r="AS212" s="25">
        <f>LN(N212/C212)</f>
        <v>3.6709432224226878E-3</v>
      </c>
      <c r="AT212" s="28">
        <f>+(G212-I212)/(H212-I212)</f>
        <v>0.92188388010771904</v>
      </c>
      <c r="AU212" s="28">
        <f>+(N212-P212)/(O212-P212)</f>
        <v>0.99840769352042158</v>
      </c>
      <c r="AV212" s="40">
        <f>+(N212-V212)/(U212-V212)</f>
        <v>0.99867909105771246</v>
      </c>
      <c r="AW212" s="25">
        <f>LN(N212/C212)</f>
        <v>3.6709432224226878E-3</v>
      </c>
      <c r="AX212" s="28">
        <f>(N212-L212)/(U212-V212)</f>
        <v>0.26678437142389883</v>
      </c>
      <c r="AY212" s="25">
        <f>LN(G212/I212)</f>
        <v>3.4411763934964527E-3</v>
      </c>
      <c r="AZ212" s="25">
        <f>LN(N212/P212)</f>
        <v>3.8901505684325794E-3</v>
      </c>
      <c r="BA212" s="25">
        <f t="shared" si="164"/>
        <v>0.98565265862053697</v>
      </c>
      <c r="BB212" s="25">
        <f>AR211</f>
        <v>3.3741596062616406E-3</v>
      </c>
      <c r="BC212" s="25">
        <f t="shared" si="165"/>
        <v>2.8999503642628344E-3</v>
      </c>
      <c r="BD212" s="39">
        <f>IF(AR211&lt;0,1,0)</f>
        <v>0</v>
      </c>
      <c r="BE212">
        <f>IF(B212=2,IF(AV211&lt;0.226,IF(AND(ABS(AA212)&lt;0.03,AO212&lt;0.8),IF(AND(AT212&lt;0.5 &amp; Q211&lt;14),2,1),0),IF(AV211&lt;0.8,IF(AND(AT212&gt;0.2,AK212&gt;-0.03,AA212&gt;-0.01),1,0),0)),"")</f>
        <v>0</v>
      </c>
      <c r="BF212">
        <f>IF(B212=2,IF(AV211&lt;0.226,IF(AND(ABS(AA212)&lt;0.03,AO212&lt;0.8),IF(AND(AT212&lt;0.5 &amp; Q211&lt;14),2,1),0),IF(AV211&lt;0.8,IF(AND(AT212&gt;0.2,AK212&gt;-0.03,AA212&gt;-0.01),1,0),0)),"")</f>
        <v>0</v>
      </c>
      <c r="BG212" t="str">
        <f>IF(B212=3,IF(AV211&lt;0.85,IF(AND(K212&gt;942,AT212&gt;0.9),0.25,1)*IF(AR211&lt;-0.004,1,0.5),0),"")</f>
        <v/>
      </c>
      <c r="BH212" t="str">
        <f>IF(B212=4,IF(AV211&lt;0.6,IF(AQ212&gt;=0,IF(K212&lt;1018,2,1),0),IF(AV211&gt;0.85,IF(AQ212&lt;=0,-0.5,0),0)),"")</f>
        <v/>
      </c>
      <c r="BI212" t="str">
        <f>IF(B212=5,IF(AV211&lt;0.4,IF(AQ212&gt; -0.004,1,0),IF(AV211&lt;0.95,IF(AND(AO212&lt;0.85,AT212&lt;0.95,AQ212&gt;0,K212&lt;1115),0.5,0),0)),"")</f>
        <v/>
      </c>
      <c r="BJ212" s="25" t="str">
        <f>IF(MAX(BE212:BI212)=0,"",MAX(BE212:BI212)*AR212)</f>
        <v/>
      </c>
    </row>
    <row r="213" spans="1:63">
      <c r="A213" s="1">
        <v>42816</v>
      </c>
      <c r="B213" s="41">
        <f t="shared" si="163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30"/>
        <v>3240.7624949999999</v>
      </c>
      <c r="T213" t="str">
        <f t="shared" si="150"/>
        <v>牛</v>
      </c>
      <c r="U213">
        <f t="shared" si="151"/>
        <v>3255.5684999999999</v>
      </c>
      <c r="V213">
        <f t="shared" si="152"/>
        <v>3229.1282999999999</v>
      </c>
      <c r="W213" s="40">
        <f t="shared" si="138"/>
        <v>8.1546901376625212E-3</v>
      </c>
      <c r="X213">
        <f t="shared" si="153"/>
        <v>1009</v>
      </c>
      <c r="Y213">
        <f t="shared" si="154"/>
        <v>1104</v>
      </c>
      <c r="Z213" s="25">
        <f t="shared" si="166"/>
        <v>8.144911041701907E-3</v>
      </c>
      <c r="AA213" s="25">
        <f t="shared" si="167"/>
        <v>-4.9097698907471718E-3</v>
      </c>
      <c r="AB213" s="25">
        <f t="shared" si="168"/>
        <v>-3.1140086079607986E-3</v>
      </c>
      <c r="AC213" s="25">
        <f t="shared" si="169"/>
        <v>5.0406815297016506E-3</v>
      </c>
      <c r="AD213" s="25">
        <f t="shared" si="170"/>
        <v>2.8746557019714764E-3</v>
      </c>
      <c r="AE213" s="25">
        <f t="shared" si="171"/>
        <v>-5.2800344356911588E-3</v>
      </c>
      <c r="AF213" s="25">
        <f t="shared" si="172"/>
        <v>-2.3935290598944945E-4</v>
      </c>
      <c r="AG213" s="25">
        <f t="shared" si="173"/>
        <v>-5.1491227967365464E-3</v>
      </c>
      <c r="AH213" s="25">
        <f t="shared" si="174"/>
        <v>-1.4046171186362472E-3</v>
      </c>
      <c r="AI213" s="25">
        <f t="shared" si="175"/>
        <v>2.4292974686409329E-4</v>
      </c>
      <c r="AJ213" s="25">
        <f t="shared" si="176"/>
        <v>3.5607295798750001E-4</v>
      </c>
      <c r="AK213" s="25">
        <f t="shared" si="177"/>
        <v>-2.5508881851321842E-3</v>
      </c>
      <c r="AL213" s="25">
        <f t="shared" si="178"/>
        <v>8.1546901376625212E-3</v>
      </c>
      <c r="AM213" s="25">
        <f t="shared" si="179"/>
        <v>5.1392037671137026E-3</v>
      </c>
      <c r="AN213" s="25">
        <f t="shared" si="180"/>
        <v>0</v>
      </c>
      <c r="AO213" s="40">
        <f t="shared" si="181"/>
        <v>0.64655335436192807</v>
      </c>
      <c r="AP213" s="40">
        <f t="shared" si="182"/>
        <v>1.2508377395027273</v>
      </c>
      <c r="AQ213" s="25">
        <f t="shared" si="183"/>
        <v>-6.8786229500670008E-4</v>
      </c>
      <c r="AR213" s="25">
        <f t="shared" si="184"/>
        <v>2.3115352791426734E-3</v>
      </c>
      <c r="AS213" s="25">
        <f>LN(N213/C213)</f>
        <v>-2.3935290598944945E-4</v>
      </c>
      <c r="AT213" s="28">
        <f>+(G213-I213)/(H213-I213)</f>
        <v>0.33376449497357513</v>
      </c>
      <c r="AU213" s="28">
        <f>+(N213-P213)/(O213-P213)</f>
        <v>0.85499681654914139</v>
      </c>
      <c r="AV213" s="40">
        <f>+(N213-V213)/(U213-V213)</f>
        <v>0.61717006679223141</v>
      </c>
      <c r="AW213" s="25">
        <f>LN(N213/C213)</f>
        <v>-2.3935290598944945E-4</v>
      </c>
      <c r="AX213" s="28">
        <f>(N213-L213)/(U213-V213)</f>
        <v>0.28340557181865622</v>
      </c>
      <c r="AY213" s="25">
        <f>LN(G213/I213)</f>
        <v>2.7291462505590479E-3</v>
      </c>
      <c r="AZ213" s="25">
        <f>LN(N213/P213)</f>
        <v>4.3956380775795256E-3</v>
      </c>
      <c r="BA213" s="25">
        <f t="shared" si="164"/>
        <v>0.99867909105771246</v>
      </c>
      <c r="BB213" s="25">
        <f>AR212</f>
        <v>1.2514108299271425E-3</v>
      </c>
      <c r="BC213" s="25">
        <f t="shared" si="165"/>
        <v>3.6709432224226878E-3</v>
      </c>
      <c r="BD213" s="39">
        <f>IF(AR212&lt;0,1,0)</f>
        <v>0</v>
      </c>
      <c r="BE213" t="str">
        <f>IF(B213=2,IF(AV212&lt;0.226,IF(AND(ABS(AA213)&lt;0.03,AO213&lt;0.8),IF(AND(AT213&lt;0.5 &amp; Q212&lt;14),2,1),0),IF(AV212&lt;0.8,IF(AND(AT213&gt;0.2,AK213&gt;-0.03,AA213&gt;-0.01),1,0),0)),"")</f>
        <v/>
      </c>
      <c r="BF213" t="str">
        <f>IF(B213=2,IF(AV212&lt;0.226,IF(AND(ABS(AA213)&lt;0.03,AO213&lt;0.8),IF(AND(AT213&lt;0.5 &amp; Q212&lt;14),2,1),0),IF(AV212&lt;0.8,IF(AND(AT213&gt;0.2,AK213&gt;-0.03,AA213&gt;-0.01),1,0),0)),"")</f>
        <v/>
      </c>
      <c r="BG213">
        <f>IF(B213=3,IF(AV212&lt;0.85,IF(AND(K213&gt;942,AT213&gt;0.9),0.25,1)*IF(AR212&lt;-0.004,1,0.5),0),"")</f>
        <v>0</v>
      </c>
      <c r="BH213" t="str">
        <f>IF(B213=4,IF(AV212&lt;0.6,IF(AQ213&gt;=0,IF(K213&lt;1018,2,1),0),IF(AV212&gt;0.85,IF(AQ213&lt;=0,-0.5,0),0)),"")</f>
        <v/>
      </c>
      <c r="BI213" t="str">
        <f>IF(B213=5,IF(AV212&lt;0.4,IF(AQ213&gt; -0.004,1,0),IF(AV212&lt;0.95,IF(AND(AO213&lt;0.85,AT213&lt;0.95,AQ213&gt;0,K213&lt;1115),0.5,0),0)),"")</f>
        <v/>
      </c>
      <c r="BJ213" s="25" t="str">
        <f>IF(MAX(BE213:BI213)=0,"",MAX(BE213:BI213)*AR213)</f>
        <v/>
      </c>
    </row>
    <row r="214" spans="1:63">
      <c r="A214" s="1">
        <v>42817</v>
      </c>
      <c r="B214" s="41">
        <f t="shared" si="163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30"/>
        <v>3239.9743149999999</v>
      </c>
      <c r="T214" t="str">
        <f t="shared" si="150"/>
        <v>牛</v>
      </c>
      <c r="U214">
        <f t="shared" si="151"/>
        <v>3262.05</v>
      </c>
      <c r="V214">
        <f t="shared" si="152"/>
        <v>3222.17</v>
      </c>
      <c r="W214" s="40">
        <f t="shared" si="138"/>
        <v>1.2300786478599411E-2</v>
      </c>
      <c r="X214">
        <f t="shared" si="153"/>
        <v>1037</v>
      </c>
      <c r="Y214">
        <f t="shared" si="154"/>
        <v>1342</v>
      </c>
      <c r="Z214" s="25">
        <f t="shared" si="166"/>
        <v>1.2286609505793657E-2</v>
      </c>
      <c r="AA214" s="25">
        <f t="shared" si="167"/>
        <v>1.1202761930047172E-4</v>
      </c>
      <c r="AB214" s="25">
        <f t="shared" si="168"/>
        <v>-4.1470891617166935E-3</v>
      </c>
      <c r="AC214" s="25">
        <f t="shared" si="169"/>
        <v>8.1536973168826726E-3</v>
      </c>
      <c r="AD214" s="25">
        <f t="shared" si="170"/>
        <v>4.9908983015169934E-3</v>
      </c>
      <c r="AE214" s="25">
        <f t="shared" si="171"/>
        <v>-7.3098881770823632E-3</v>
      </c>
      <c r="AF214" s="25">
        <f t="shared" si="172"/>
        <v>8.4380913980027373E-4</v>
      </c>
      <c r="AG214" s="25">
        <f t="shared" si="173"/>
        <v>9.5583675910082826E-4</v>
      </c>
      <c r="AH214" s="25">
        <f t="shared" si="174"/>
        <v>7.7916282438692994E-4</v>
      </c>
      <c r="AI214" s="25">
        <f t="shared" si="175"/>
        <v>1.8406801552589009E-3</v>
      </c>
      <c r="AJ214" s="25">
        <f t="shared" si="176"/>
        <v>2.043624696747169E-3</v>
      </c>
      <c r="AK214" s="25">
        <f t="shared" si="177"/>
        <v>2.8642075409798847E-3</v>
      </c>
      <c r="AL214" s="25">
        <f t="shared" si="178"/>
        <v>4.9908983015169934E-3</v>
      </c>
      <c r="AM214" s="25">
        <f t="shared" si="179"/>
        <v>1.0432117430177671E-2</v>
      </c>
      <c r="AN214" s="25">
        <f t="shared" si="180"/>
        <v>0</v>
      </c>
      <c r="AO214" s="40">
        <f t="shared" si="181"/>
        <v>0</v>
      </c>
      <c r="AP214" s="40">
        <f t="shared" si="182"/>
        <v>-2.2389162561584228E-2</v>
      </c>
      <c r="AQ214" s="25">
        <f t="shared" si="183"/>
        <v>-1.051204832755157E-3</v>
      </c>
      <c r="AR214" s="25">
        <f t="shared" si="184"/>
        <v>-2.0203984011796287E-3</v>
      </c>
      <c r="AS214" s="25">
        <f>LN(N214/C214)</f>
        <v>8.4380913980027373E-4</v>
      </c>
      <c r="AT214" s="28">
        <f>+(G214-I214)/(H214-I214)</f>
        <v>0.57327586206895376</v>
      </c>
      <c r="AU214" s="28">
        <f>+(N214-P214)/(O214-P214)</f>
        <v>0.78070435039953057</v>
      </c>
      <c r="AV214" s="40">
        <f>+(N214-V214)/(U214-V214)</f>
        <v>0.66148445336008121</v>
      </c>
      <c r="AW214" s="25">
        <f>LN(N214/C214)</f>
        <v>8.4380913980027373E-4</v>
      </c>
      <c r="AX214" s="28">
        <f>(N214-L214)/(U214-V214)</f>
        <v>-0.16474423269808652</v>
      </c>
      <c r="AY214" s="25">
        <f>LN(G214/I214)</f>
        <v>2.8642075409798847E-3</v>
      </c>
      <c r="AZ214" s="25">
        <f>LN(N214/P214)</f>
        <v>8.1536973168826726E-3</v>
      </c>
      <c r="BA214" s="25">
        <f t="shared" si="164"/>
        <v>0.61717006679223141</v>
      </c>
      <c r="BB214" s="25">
        <f>AR213</f>
        <v>2.3115352791426734E-3</v>
      </c>
      <c r="BC214" s="25">
        <f t="shared" si="165"/>
        <v>-2.3935290598944945E-4</v>
      </c>
      <c r="BD214" s="39">
        <f>IF(AR213&lt;0,1,0)</f>
        <v>0</v>
      </c>
      <c r="BE214" t="str">
        <f>IF(B214=2,IF(AV213&lt;0.226,IF(AND(ABS(AA214)&lt;0.03,AO214&lt;0.8),IF(AND(AT214&lt;0.5 &amp; Q213&lt;14),2,1),0),IF(AV213&lt;0.8,IF(AND(AT214&gt;0.2,AK214&gt;-0.03,AA214&gt;-0.01),1,0),0)),"")</f>
        <v/>
      </c>
      <c r="BF214" t="str">
        <f>IF(B214=2,IF(AV213&lt;0.226,IF(AND(ABS(AA214)&lt;0.03,AO214&lt;0.8),IF(AND(AT214&lt;0.5 &amp; Q213&lt;14),2,1),0),IF(AV213&lt;0.8,IF(AND(AT214&gt;0.2,AK214&gt;-0.03,AA214&gt;-0.01),1,0),0)),"")</f>
        <v/>
      </c>
      <c r="BG214" t="str">
        <f>IF(B214=3,IF(AV213&lt;0.85,IF(AND(K214&gt;942,AT214&gt;0.9),0.25,1)*IF(AR213&lt;-0.004,1,0.5),0),"")</f>
        <v/>
      </c>
      <c r="BH214">
        <f>IF(B214=4,IF(AV213&lt;0.6,IF(AQ214&gt;=0,IF(K214&lt;1018,2,1),0),IF(AV213&gt;0.85,IF(AQ214&lt;=0,-0.5,0),0)),"")</f>
        <v>0</v>
      </c>
      <c r="BI214" t="str">
        <f>IF(B214=5,IF(AV213&lt;0.4,IF(AQ214&gt; -0.004,1,0),IF(AV213&lt;0.95,IF(AND(AO214&lt;0.85,AT214&lt;0.95,AQ214&gt;0,K214&lt;1115),0.5,0),0)),"")</f>
        <v/>
      </c>
      <c r="BJ214" s="25" t="str">
        <f>IF(MAX(BE214:BI214)=0,"",MAX(BE214:BI214)*AR214)</f>
        <v/>
      </c>
    </row>
    <row r="215" spans="1:63">
      <c r="A215" s="1">
        <v>42818</v>
      </c>
      <c r="B215" s="41">
        <f t="shared" ref="B215:B237" si="185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30"/>
        <v>3239.8607549999997</v>
      </c>
      <c r="T215" t="str">
        <f t="shared" si="150"/>
        <v>牛</v>
      </c>
      <c r="U215">
        <f t="shared" si="151"/>
        <v>3275.1547</v>
      </c>
      <c r="V215">
        <f t="shared" si="152"/>
        <v>3241.1233000000002</v>
      </c>
      <c r="W215" s="40">
        <f t="shared" si="138"/>
        <v>1.0445137363420981E-2</v>
      </c>
      <c r="X215">
        <f t="shared" si="153"/>
        <v>1426</v>
      </c>
      <c r="Y215">
        <f t="shared" si="154"/>
        <v>1000</v>
      </c>
      <c r="Z215" s="25">
        <f t="shared" si="166"/>
        <v>1.0479746636449157E-2</v>
      </c>
      <c r="AA215" s="25">
        <f t="shared" si="167"/>
        <v>-3.6961779155228919E-4</v>
      </c>
      <c r="AB215" s="25">
        <f t="shared" si="168"/>
        <v>-1.9020538747571217E-3</v>
      </c>
      <c r="AC215" s="25">
        <f t="shared" si="169"/>
        <v>8.5430834886639061E-3</v>
      </c>
      <c r="AD215" s="25">
        <f t="shared" si="170"/>
        <v>8.5259794651215502E-3</v>
      </c>
      <c r="AE215" s="25">
        <f t="shared" si="171"/>
        <v>-1.9191578982995262E-3</v>
      </c>
      <c r="AF215" s="25">
        <f t="shared" si="172"/>
        <v>6.6239255903643712E-3</v>
      </c>
      <c r="AG215" s="25">
        <f t="shared" si="173"/>
        <v>6.2543077988121655E-3</v>
      </c>
      <c r="AH215" s="25">
        <f t="shared" si="174"/>
        <v>-7.7043247454332091E-4</v>
      </c>
      <c r="AI215" s="25">
        <f t="shared" si="175"/>
        <v>4.1652992937472487E-4</v>
      </c>
      <c r="AJ215" s="25">
        <f t="shared" si="176"/>
        <v>1.6466644511751421E-3</v>
      </c>
      <c r="AK215" s="25">
        <f t="shared" si="177"/>
        <v>-3.478826280033153E-4</v>
      </c>
      <c r="AL215" s="25">
        <f t="shared" si="178"/>
        <v>4.1067033015131675E-3</v>
      </c>
      <c r="AM215" s="25">
        <f t="shared" si="179"/>
        <v>9.9765824768005933E-3</v>
      </c>
      <c r="AN215" s="25">
        <f t="shared" si="180"/>
        <v>0</v>
      </c>
      <c r="AO215" s="40">
        <f t="shared" si="181"/>
        <v>0.46681211903100245</v>
      </c>
      <c r="AP215" s="40">
        <f t="shared" si="182"/>
        <v>0.55682014140370628</v>
      </c>
      <c r="AQ215" s="25">
        <f t="shared" si="183"/>
        <v>-4.7266129830217325E-4</v>
      </c>
      <c r="AR215" s="25">
        <f t="shared" si="184"/>
        <v>6.9718082183678415E-3</v>
      </c>
      <c r="AS215" s="25">
        <f>LN(N215/C215)</f>
        <v>6.6239255903643712E-3</v>
      </c>
      <c r="AT215" s="28">
        <f>+(G215-I215)/(H215-I215)</f>
        <v>0.38212735329177883</v>
      </c>
      <c r="AU215" s="28">
        <f>+(N215-P215)/(O215-P215)</f>
        <v>0.80857765037338836</v>
      </c>
      <c r="AV215" s="40">
        <f>+(N215-V215)/(U215-V215)</f>
        <v>0.81712183454103304</v>
      </c>
      <c r="AW215" s="25">
        <f>LN(N215/C215)</f>
        <v>6.6239255903643712E-3</v>
      </c>
      <c r="AX215" s="28">
        <f>(N215-L215)/(U215-V215)</f>
        <v>0.66735720540442323</v>
      </c>
      <c r="AY215" s="25">
        <f>LN(G215/I215)</f>
        <v>1.5712752702960299E-3</v>
      </c>
      <c r="AZ215" s="25">
        <f>LN(N215/P215)</f>
        <v>8.0745286020436693E-3</v>
      </c>
      <c r="BA215" s="25">
        <f t="shared" si="164"/>
        <v>0.66148445336008121</v>
      </c>
      <c r="BB215" s="25">
        <f>AR214</f>
        <v>-2.0203984011796287E-3</v>
      </c>
      <c r="BC215" s="25">
        <f t="shared" si="165"/>
        <v>8.4380913980027373E-4</v>
      </c>
      <c r="BD215" s="39">
        <f>IF(AR214&lt;0,1,0)</f>
        <v>1</v>
      </c>
      <c r="BE215" t="str">
        <f>IF(B215=2,IF(AV214&lt;0.226,IF(AND(ABS(AA215)&lt;0.03,AO215&lt;0.8),IF(AND(AT215&lt;0.5 &amp; Q214&lt;14),2,1),0),IF(AV214&lt;0.8,IF(AND(AT215&gt;0.2,AK215&gt;-0.03,AA215&gt;-0.01),1,0),0)),"")</f>
        <v/>
      </c>
      <c r="BF215" t="str">
        <f>IF(B215=2,IF(AV214&lt;0.226,IF(AND(ABS(AA215)&lt;0.03,AO215&lt;0.8),IF(AND(AT215&lt;0.5 &amp; Q214&lt;14),2,1),0),IF(AV214&lt;0.8,IF(AND(AT215&gt;0.2,AK215&gt;-0.03,AA215&gt;-0.01),1,0),0)),"")</f>
        <v/>
      </c>
      <c r="BG215" t="str">
        <f>IF(B215=3,IF(AV214&lt;0.85,IF(AND(K215&gt;942,AT215&gt;0.9),0.25,1)*IF(AR214&lt;-0.004,1,0.5),0),"")</f>
        <v/>
      </c>
      <c r="BH215" t="str">
        <f>IF(B215=4,IF(AV214&lt;0.6,IF(AQ215&gt;=0,IF(K215&lt;1018,2,1),0),IF(AV214&gt;0.85,IF(AQ215&lt;=0,-0.5,0),0)),"")</f>
        <v/>
      </c>
      <c r="BI215">
        <f>IF(B215=5,IF(AV214&lt;0.4,IF(AQ215&gt; -0.004,1,0),IF(AV214&lt;0.95,IF(AND(AO215&lt;0.85,AT215&lt;0.95,AQ215&gt;0,K215&lt;1115),0.5,0),0)),"")</f>
        <v>0</v>
      </c>
      <c r="BJ215" s="25" t="str">
        <f>IF(MAX(BE215:BI215)=0,"",MAX(BE215:BI215)*AR215)</f>
        <v/>
      </c>
    </row>
    <row r="216" spans="1:63" ht="40.5">
      <c r="A216" s="1">
        <v>42821</v>
      </c>
      <c r="B216" s="41">
        <f t="shared" si="185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30"/>
        <v>3240.6725849999998</v>
      </c>
      <c r="T216" t="str">
        <f t="shared" si="150"/>
        <v>牛</v>
      </c>
      <c r="U216">
        <f t="shared" si="151"/>
        <v>3283.0945000000002</v>
      </c>
      <c r="V216">
        <f t="shared" si="152"/>
        <v>3262.1183999999998</v>
      </c>
      <c r="W216" s="40">
        <f t="shared" si="138"/>
        <v>6.4096224628024624E-3</v>
      </c>
      <c r="X216">
        <f t="shared" si="153"/>
        <v>1026</v>
      </c>
      <c r="Y216">
        <f t="shared" si="154"/>
        <v>1421</v>
      </c>
      <c r="Z216" s="25">
        <f t="shared" si="166"/>
        <v>6.4168209478104466E-3</v>
      </c>
      <c r="AA216" s="25">
        <f t="shared" si="167"/>
        <v>-2.1719661544219477E-6</v>
      </c>
      <c r="AB216" s="25">
        <f t="shared" si="168"/>
        <v>-4.9691431846018742E-3</v>
      </c>
      <c r="AC216" s="25">
        <f t="shared" si="169"/>
        <v>1.4404792782005235E-3</v>
      </c>
      <c r="AD216" s="25">
        <f t="shared" si="170"/>
        <v>4.3255439814630465E-3</v>
      </c>
      <c r="AE216" s="25">
        <f t="shared" si="171"/>
        <v>-2.0840784813393339E-3</v>
      </c>
      <c r="AF216" s="25">
        <f t="shared" si="172"/>
        <v>-6.4359920313869555E-4</v>
      </c>
      <c r="AG216" s="25">
        <f t="shared" si="173"/>
        <v>-6.4577116929314846E-4</v>
      </c>
      <c r="AH216" s="25">
        <f t="shared" si="174"/>
        <v>1.9680380770296821E-4</v>
      </c>
      <c r="AI216" s="25">
        <f t="shared" si="175"/>
        <v>1.5583204705223012E-3</v>
      </c>
      <c r="AJ216" s="25">
        <f t="shared" si="176"/>
        <v>8.3787577459706604E-4</v>
      </c>
      <c r="AK216" s="25">
        <f t="shared" si="177"/>
        <v>1.5549599759093992E-3</v>
      </c>
      <c r="AL216" s="25">
        <f t="shared" si="178"/>
        <v>4.9842956456809936E-3</v>
      </c>
      <c r="AM216" s="25">
        <f t="shared" si="179"/>
        <v>4.1574728605118369E-3</v>
      </c>
      <c r="AN216" s="25">
        <f t="shared" si="180"/>
        <v>0</v>
      </c>
      <c r="AO216" s="40">
        <f t="shared" si="181"/>
        <v>0.13187977847481253</v>
      </c>
      <c r="AP216" s="40">
        <f t="shared" si="182"/>
        <v>0.13231474220740227</v>
      </c>
      <c r="AQ216" s="25">
        <f t="shared" si="183"/>
        <v>-8.5586113232182675E-4</v>
      </c>
      <c r="AR216" s="25">
        <f t="shared" si="184"/>
        <v>-2.1985591790480768E-3</v>
      </c>
      <c r="AS216" s="25">
        <f>LN(N216/C216)</f>
        <v>-6.4359920313869555E-4</v>
      </c>
      <c r="AT216" s="28">
        <f>+(G216-I216)/(H216-I216)</f>
        <v>0.4435221035091137</v>
      </c>
      <c r="AU216" s="28">
        <f>+(N216-P216)/(O216-P216)</f>
        <v>0.34600894749235561</v>
      </c>
      <c r="AV216" s="40">
        <f>+(N216-V216)/(U216-V216)</f>
        <v>0.22417894651532241</v>
      </c>
      <c r="AW216" s="25">
        <f>LN(N216/C216)</f>
        <v>-6.4359920313869555E-4</v>
      </c>
      <c r="AX216" s="28">
        <f>(N216-L216)/(U216-V216)</f>
        <v>-0.34278059315124815</v>
      </c>
      <c r="AY216" s="25">
        <f>LN(G216/I216)</f>
        <v>2.2137116401272161E-3</v>
      </c>
      <c r="AZ216" s="25">
        <f>LN(N216/P216)</f>
        <v>1.4404792782005235E-3</v>
      </c>
      <c r="BA216" s="25">
        <f t="shared" si="164"/>
        <v>0.81712183454103304</v>
      </c>
      <c r="BB216" s="25">
        <f>AR215</f>
        <v>6.9718082183678415E-3</v>
      </c>
      <c r="BC216" s="25">
        <f t="shared" si="165"/>
        <v>6.6239255903643712E-3</v>
      </c>
      <c r="BD216" s="39">
        <f>IF(AR215&lt;0,1,0)</f>
        <v>0</v>
      </c>
      <c r="BE216" t="str">
        <f>IF(B216=2,IF(AV215&lt;0.226,IF(AND(ABS(AA216)&lt;0.03,AO216&lt;0.8),IF(AND(AT216&lt;0.5 &amp; Q215&lt;14),2,1),0),IF(AV215&lt;0.8,IF(AND(AT216&gt;0.2,AK216&gt;-0.03,AA216&gt;-0.01),1,0),0)),"")</f>
        <v/>
      </c>
      <c r="BF216" t="str">
        <f>IF(B216=2,IF(AV215&lt;0.226,IF(AND(ABS(AA216)&lt;0.03,AO216&lt;0.8),IF(AND(AT216&lt;0.5 &amp; Q215&lt;14),2,1),0),IF(AV215&lt;0.8,IF(AND(AT216&gt;0.2,AK216&gt;-0.03,AA216&gt;-0.01),1,0),0)),"")</f>
        <v/>
      </c>
      <c r="BG216" t="str">
        <f>IF(B216=3,IF(AV215&lt;0.85,IF(AND(K216&gt;942,AT216&gt;0.9),0.25,1)*IF(AR215&lt;-0.004,1,0.5),0),"")</f>
        <v/>
      </c>
      <c r="BH216" t="str">
        <f>IF(B216=4,IF(AV215&lt;0.6,IF(AQ216&gt;=0,IF(K216&lt;1018,2,1),0),IF(AV215&gt;0.85,IF(AQ216&lt;=0,-0.5,0),0)),"")</f>
        <v/>
      </c>
      <c r="BI216" t="str">
        <f>IF(B216=5,IF(AV215&lt;0.4,IF(AQ216&gt; -0.004,1,0),IF(AV215&lt;0.95,IF(AND(AO216&lt;0.85,AT216&lt;0.95,AQ216&gt;0,K216&lt;1115),0.5,0),0)),"")</f>
        <v/>
      </c>
      <c r="BJ216" s="25" t="str">
        <f>IF(MAX(BE216:BI216)=0,"",MAX(BE216:BI216)*AR216)</f>
        <v/>
      </c>
      <c r="BK216" s="50" t="s">
        <v>269</v>
      </c>
    </row>
    <row r="217" spans="1:63">
      <c r="A217" s="1">
        <v>42822</v>
      </c>
      <c r="B217" s="41">
        <f t="shared" si="185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30"/>
        <v>3242.5438650000001</v>
      </c>
      <c r="T217" t="str">
        <f t="shared" si="150"/>
        <v>牛</v>
      </c>
      <c r="U217">
        <f t="shared" si="151"/>
        <v>3265.6343999999999</v>
      </c>
      <c r="V217">
        <f t="shared" si="152"/>
        <v>3246.2411000000002</v>
      </c>
      <c r="W217" s="40">
        <f t="shared" si="138"/>
        <v>5.9563047037848368E-3</v>
      </c>
      <c r="X217">
        <f t="shared" si="153"/>
        <v>930</v>
      </c>
      <c r="Y217">
        <f t="shared" si="154"/>
        <v>1345</v>
      </c>
      <c r="Z217" s="25">
        <f t="shared" si="166"/>
        <v>5.9386010877395604E-3</v>
      </c>
      <c r="AA217" s="25">
        <f t="shared" si="167"/>
        <v>-3.6323249887560143E-4</v>
      </c>
      <c r="AB217" s="25">
        <f t="shared" si="168"/>
        <v>-3.8782440316581551E-3</v>
      </c>
      <c r="AC217" s="25">
        <f t="shared" si="169"/>
        <v>2.0780606721265225E-3</v>
      </c>
      <c r="AD217" s="25">
        <f t="shared" si="170"/>
        <v>0</v>
      </c>
      <c r="AE217" s="25">
        <f t="shared" si="171"/>
        <v>-5.9563047037848021E-3</v>
      </c>
      <c r="AF217" s="25">
        <f t="shared" si="172"/>
        <v>-3.8782440316581551E-3</v>
      </c>
      <c r="AG217" s="25">
        <f t="shared" si="173"/>
        <v>-4.24147653053369E-3</v>
      </c>
      <c r="AH217" s="25">
        <f t="shared" si="174"/>
        <v>-4.995070274670686E-4</v>
      </c>
      <c r="AI217" s="25">
        <f t="shared" si="175"/>
        <v>-4.4616904800818201E-4</v>
      </c>
      <c r="AJ217" s="25">
        <f t="shared" si="176"/>
        <v>-1.8872633295445758E-3</v>
      </c>
      <c r="AK217" s="25">
        <f t="shared" si="177"/>
        <v>-2.5311627928120482E-3</v>
      </c>
      <c r="AL217" s="25">
        <f t="shared" si="178"/>
        <v>4.6586298184964903E-3</v>
      </c>
      <c r="AM217" s="25">
        <f t="shared" si="179"/>
        <v>3.4324483721038632E-3</v>
      </c>
      <c r="AN217" s="25">
        <f t="shared" si="180"/>
        <v>0</v>
      </c>
      <c r="AO217" s="40">
        <f t="shared" si="181"/>
        <v>1</v>
      </c>
      <c r="AP217" s="40">
        <f t="shared" si="182"/>
        <v>1.0781657662406152</v>
      </c>
      <c r="AQ217" s="25">
        <f t="shared" si="183"/>
        <v>-8.0738575738880866E-4</v>
      </c>
      <c r="AR217" s="25">
        <f t="shared" si="184"/>
        <v>-1.34708123884609E-3</v>
      </c>
      <c r="AS217" s="25">
        <f>LN(N217/C217)</f>
        <v>-3.8782440316581551E-3</v>
      </c>
      <c r="AT217" s="28">
        <f>+(G217-I217)/(H217-I217)</f>
        <v>0.45609434708129715</v>
      </c>
      <c r="AU217" s="28">
        <f>+(N217-P217)/(O217-P217)</f>
        <v>0.60500640583425136</v>
      </c>
      <c r="AV217" s="40">
        <f>+(N217-V217)/(U217-V217)</f>
        <v>0.34820788622875165</v>
      </c>
      <c r="AW217" s="25">
        <f>LN(N217/C217)</f>
        <v>-3.8782440316581551E-3</v>
      </c>
      <c r="AX217" s="28">
        <f>(N217-L217)/(U217-V217)</f>
        <v>-0.22610901703164626</v>
      </c>
      <c r="AY217" s="25">
        <f>LN(G217/I217)</f>
        <v>2.1274670256843345E-3</v>
      </c>
      <c r="AZ217" s="25">
        <f>LN(N217/P217)</f>
        <v>2.0780606721265225E-3</v>
      </c>
      <c r="BA217" s="25">
        <f t="shared" si="164"/>
        <v>0.22417894651532241</v>
      </c>
      <c r="BB217" s="25">
        <f>AR216</f>
        <v>-2.1985591790480768E-3</v>
      </c>
      <c r="BC217" s="25">
        <f t="shared" si="165"/>
        <v>-6.4359920313869555E-4</v>
      </c>
      <c r="BD217" s="39">
        <f>IF(AR216&lt;0,1,0)</f>
        <v>1</v>
      </c>
      <c r="BE217">
        <f>IF(B217=2,IF(AV216&lt;0.226,IF(AND(ABS(AA217)&lt;0.03,AO217&lt;0.8),IF(AND(AT217&lt;0.5 &amp; Q216&lt;14),2,1),0),IF(AV216&lt;0.8,IF(AND(AT217&gt;0.2,AK217&gt;-0.03,AA217&gt;-0.01),1,0),0)),"")</f>
        <v>0</v>
      </c>
      <c r="BF217">
        <f>IF(B217=2,IF(AV216&lt;0.226,IF(AND(ABS(AA217)&lt;0.03,AO217&lt;0.8),IF(AND(AT217&lt;0.5 &amp; Q216&lt;14),2,1),0),IF(AV216&lt;0.8,IF(AND(AT217&gt;0.2,AK217&gt;-0.03,AA217&gt;-0.01),1,0),0)),"")</f>
        <v>0</v>
      </c>
      <c r="BG217" t="str">
        <f>IF(B217=3,IF(AV216&lt;0.85,IF(AND(K217&gt;942,AT217&gt;0.9),0.25,1)*IF(AR216&lt;-0.004,1,0.5),0),"")</f>
        <v/>
      </c>
      <c r="BH217" t="str">
        <f>IF(B217=4,IF(AV216&lt;0.6,IF(AQ217&gt;=0,IF(K217&lt;1018,2,1),0),IF(AV216&gt;0.85,IF(AQ217&lt;=0,-0.5,0),0)),"")</f>
        <v/>
      </c>
      <c r="BI217" t="str">
        <f>IF(B217=5,IF(AV216&lt;0.4,IF(AQ217&gt; -0.004,1,0),IF(AV216&lt;0.95,IF(AND(AO217&lt;0.85,AT217&lt;0.95,AQ217&gt;0,K217&lt;1115),0.5,0),0)),"")</f>
        <v/>
      </c>
      <c r="BJ217" s="25" t="str">
        <f>IF(MAX(BE217:BI217)=0,"",MAX(BE217:BI217)*AR217)</f>
        <v/>
      </c>
    </row>
    <row r="218" spans="1:63">
      <c r="A218" s="1">
        <v>42823</v>
      </c>
      <c r="B218" s="41">
        <f t="shared" si="185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30"/>
        <v>3243.0939349999999</v>
      </c>
      <c r="T218" t="str">
        <f t="shared" si="150"/>
        <v>牛</v>
      </c>
      <c r="U218">
        <f t="shared" si="151"/>
        <v>3262.0976000000001</v>
      </c>
      <c r="V218">
        <f t="shared" si="152"/>
        <v>3233.319</v>
      </c>
      <c r="W218" s="40">
        <f t="shared" si="138"/>
        <v>8.8612602038060269E-3</v>
      </c>
      <c r="X218">
        <f t="shared" si="153"/>
        <v>1328</v>
      </c>
      <c r="Y218">
        <f t="shared" si="154"/>
        <v>1028</v>
      </c>
      <c r="Z218" s="25">
        <f t="shared" si="166"/>
        <v>8.8471539230352073E-3</v>
      </c>
      <c r="AA218" s="25">
        <f t="shared" si="167"/>
        <v>-3.9564335495851087E-5</v>
      </c>
      <c r="AB218" s="25">
        <f t="shared" si="168"/>
        <v>-6.3342075626889914E-3</v>
      </c>
      <c r="AC218" s="25">
        <f t="shared" si="169"/>
        <v>2.5270526411171257E-3</v>
      </c>
      <c r="AD218" s="25">
        <f t="shared" si="170"/>
        <v>2.8341853427752577E-3</v>
      </c>
      <c r="AE218" s="25">
        <f t="shared" si="171"/>
        <v>-6.0270748610308502E-3</v>
      </c>
      <c r="AF218" s="25">
        <f t="shared" si="172"/>
        <v>-3.5000222199138148E-3</v>
      </c>
      <c r="AG218" s="25">
        <f t="shared" si="173"/>
        <v>-3.5395865554096765E-3</v>
      </c>
      <c r="AH218" s="25">
        <f t="shared" si="174"/>
        <v>1.1732917913132338E-3</v>
      </c>
      <c r="AI218" s="25">
        <f t="shared" si="175"/>
        <v>4.796158665510917E-4</v>
      </c>
      <c r="AJ218" s="25">
        <f t="shared" si="176"/>
        <v>-5.6972165793975707E-4</v>
      </c>
      <c r="AK218" s="25">
        <f t="shared" si="177"/>
        <v>1.4723549852324633E-3</v>
      </c>
      <c r="AL218" s="25">
        <f t="shared" si="178"/>
        <v>7.4994298462633391E-3</v>
      </c>
      <c r="AM218" s="25">
        <f t="shared" si="179"/>
        <v>6.9362705925246661E-3</v>
      </c>
      <c r="AN218" s="25">
        <f t="shared" si="180"/>
        <v>0</v>
      </c>
      <c r="AO218" s="40">
        <f t="shared" si="181"/>
        <v>0.80307898369708375</v>
      </c>
      <c r="AP218" s="40">
        <f t="shared" si="182"/>
        <v>0.80836674993427349</v>
      </c>
      <c r="AQ218" s="25">
        <f t="shared" si="183"/>
        <v>-5.6016036242742952E-4</v>
      </c>
      <c r="AR218" s="25">
        <f t="shared" si="184"/>
        <v>-4.9723772051461987E-3</v>
      </c>
      <c r="AS218" s="25">
        <f>LN(N218/C218)</f>
        <v>-3.5000222199138148E-3</v>
      </c>
      <c r="AT218" s="28">
        <f>+(G218-I218)/(H218-I218)</f>
        <v>1</v>
      </c>
      <c r="AU218" s="28">
        <f>+(N218-P218)/(O218-P218)</f>
        <v>8.65246025234509E-2</v>
      </c>
      <c r="AV218" s="40">
        <f>+(N218-V218)/(U218-V218)</f>
        <v>0.2842772059794505</v>
      </c>
      <c r="AW218" s="25">
        <f>LN(N218/C218)</f>
        <v>-3.5000222199138148E-3</v>
      </c>
      <c r="AX218" s="28">
        <f>(N218-L218)/(U218-V218)</f>
        <v>-0.5614623365973187</v>
      </c>
      <c r="AY218" s="25">
        <f>LN(G218/I218)</f>
        <v>7.4994298462633391E-3</v>
      </c>
      <c r="AZ218" s="25">
        <f>LN(N218/P218)</f>
        <v>6.0206302983569176E-4</v>
      </c>
      <c r="BA218" s="25">
        <f t="shared" si="164"/>
        <v>0.34820788622875165</v>
      </c>
      <c r="BB218" s="25">
        <f>AR217</f>
        <v>-1.34708123884609E-3</v>
      </c>
      <c r="BC218" s="25">
        <f t="shared" si="165"/>
        <v>-3.8782440316581551E-3</v>
      </c>
      <c r="BD218" s="39">
        <f>IF(AR217&lt;0,1,0)</f>
        <v>1</v>
      </c>
      <c r="BE218" t="str">
        <f>IF(B218=2,IF(AV217&lt;0.226,IF(AND(ABS(AA218)&lt;0.03,AO218&lt;0.8),IF(AND(AT218&lt;0.5 &amp; Q217&lt;14),2,1),0),IF(AV217&lt;0.8,IF(AND(AT218&gt;0.2,AK218&gt;-0.03,AA218&gt;-0.01),1,0),0)),"")</f>
        <v/>
      </c>
      <c r="BF218" t="str">
        <f>IF(B218=2,IF(AV217&lt;0.226,IF(AND(ABS(AA218)&lt;0.03,AO218&lt;0.8),IF(AND(AT218&lt;0.5 &amp; Q217&lt;14),2,1),0),IF(AV217&lt;0.8,IF(AND(AT218&gt;0.2,AK218&gt;-0.03,AA218&gt;-0.01),1,0),0)),"")</f>
        <v/>
      </c>
      <c r="BG218">
        <f>IF(B218=3,IF(AV217&lt;0.85,IF(AND(K218&gt;942,AT218&gt;0.9),0.25,1)*IF(AR217&lt;-0.004,1,0.5),0),"")</f>
        <v>0.125</v>
      </c>
      <c r="BH218" t="str">
        <f>IF(B218=4,IF(AV217&lt;0.6,IF(AQ218&gt;=0,IF(K218&lt;1018,2,1),0),IF(AV217&gt;0.85,IF(AQ218&lt;=0,-0.5,0),0)),"")</f>
        <v/>
      </c>
      <c r="BI218" t="str">
        <f>IF(B218=5,IF(AV217&lt;0.4,IF(AQ218&gt; -0.004,1,0),IF(AV217&lt;0.95,IF(AND(AO218&lt;0.85,AT218&lt;0.95,AQ218&gt;0,K218&lt;1115),0.5,0),0)),"")</f>
        <v/>
      </c>
      <c r="BJ218" s="25">
        <f>IF(MAX(BE218:BI218)=0,"",MAX(BE218:BI218)*AR218)</f>
        <v>-6.2154715064327484E-4</v>
      </c>
    </row>
    <row r="219" spans="1:63">
      <c r="A219" s="1">
        <v>42824</v>
      </c>
      <c r="B219" s="41">
        <f t="shared" si="185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30"/>
        <v>3242.8030349999999</v>
      </c>
      <c r="T219" t="str">
        <f t="shared" si="150"/>
        <v>熊</v>
      </c>
      <c r="U219">
        <f t="shared" si="151"/>
        <v>3239.7264</v>
      </c>
      <c r="V219">
        <f t="shared" si="152"/>
        <v>3196.2480999999998</v>
      </c>
      <c r="W219" s="40">
        <f t="shared" si="138"/>
        <v>1.3511228617695267E-2</v>
      </c>
      <c r="X219">
        <f t="shared" si="153"/>
        <v>935</v>
      </c>
      <c r="Y219">
        <f t="shared" si="154"/>
        <v>1312</v>
      </c>
      <c r="Z219" s="25">
        <f t="shared" si="166"/>
        <v>1.3439400354278737E-2</v>
      </c>
      <c r="AA219" s="25">
        <f t="shared" si="167"/>
        <v>-1.9649710327809223E-3</v>
      </c>
      <c r="AB219" s="25">
        <f t="shared" si="168"/>
        <v>-9.5521126296687561E-3</v>
      </c>
      <c r="AC219" s="25">
        <f t="shared" si="169"/>
        <v>3.9591159880266007E-3</v>
      </c>
      <c r="AD219" s="25">
        <f t="shared" si="170"/>
        <v>1.4176363441137456E-3</v>
      </c>
      <c r="AE219" s="25">
        <f t="shared" si="171"/>
        <v>-1.2093592273581633E-2</v>
      </c>
      <c r="AF219" s="25">
        <f t="shared" si="172"/>
        <v>-8.1344762855551471E-3</v>
      </c>
      <c r="AG219" s="25">
        <f t="shared" si="173"/>
        <v>-1.0099447318336063E-2</v>
      </c>
      <c r="AH219" s="25">
        <f t="shared" si="174"/>
        <v>-7.5425556356639397E-4</v>
      </c>
      <c r="AI219" s="25">
        <f t="shared" si="175"/>
        <v>1.0251496512601703E-3</v>
      </c>
      <c r="AJ219" s="25">
        <f t="shared" si="176"/>
        <v>-1.3818851056302754E-3</v>
      </c>
      <c r="AK219" s="25">
        <f t="shared" si="177"/>
        <v>-9.3601223165710352E-3</v>
      </c>
      <c r="AL219" s="25">
        <f t="shared" si="178"/>
        <v>1.083151990818319E-2</v>
      </c>
      <c r="AM219" s="25">
        <f t="shared" si="179"/>
        <v>6.4633264730340721E-3</v>
      </c>
      <c r="AN219" s="25">
        <f t="shared" si="180"/>
        <v>0</v>
      </c>
      <c r="AO219" s="40">
        <f t="shared" si="181"/>
        <v>0.86850248411256636</v>
      </c>
      <c r="AP219" s="40">
        <f t="shared" si="182"/>
        <v>1.0508197284953837</v>
      </c>
      <c r="AQ219" s="25">
        <f t="shared" si="183"/>
        <v>-2.4872115152282884E-3</v>
      </c>
      <c r="AR219" s="25">
        <f t="shared" si="184"/>
        <v>1.2256460310158979E-3</v>
      </c>
      <c r="AS219" s="25">
        <f>LN(N219/C219)</f>
        <v>-8.1344762855551471E-3</v>
      </c>
      <c r="AT219" s="28">
        <f>+(G219-I219)/(H219-I219)</f>
        <v>4.9367081354021016E-3</v>
      </c>
      <c r="AU219" s="28">
        <f>+(N219-P219)/(O219-P219)</f>
        <v>0.61178366537516704</v>
      </c>
      <c r="AV219" s="40">
        <f>+(N219-V219)/(U219-V219)</f>
        <v>0.29162593753665444</v>
      </c>
      <c r="AW219" s="25">
        <f>LN(N219/C219)</f>
        <v>-8.1344762855551471E-3</v>
      </c>
      <c r="AX219" s="28">
        <f>(N219-L219)/(U219-V219)</f>
        <v>9.040371863664555E-2</v>
      </c>
      <c r="AY219" s="25">
        <f>LN(G219/I219)</f>
        <v>5.3761247498677669E-5</v>
      </c>
      <c r="AZ219" s="25">
        <f>LN(N219/P219)</f>
        <v>3.9591159880266007E-3</v>
      </c>
      <c r="BA219" s="25">
        <f t="shared" si="164"/>
        <v>0.2842772059794505</v>
      </c>
      <c r="BB219" s="25">
        <f>AR218</f>
        <v>-4.9723772051461987E-3</v>
      </c>
      <c r="BC219" s="25">
        <f t="shared" si="165"/>
        <v>-3.5000222199138148E-3</v>
      </c>
      <c r="BD219" s="39">
        <f>IF(AR218&lt;0,1,0)</f>
        <v>1</v>
      </c>
      <c r="BE219" t="str">
        <f>IF(B219=2,IF(AV218&lt;0.226,IF(AND(ABS(AA219)&lt;0.03,AO219&lt;0.8),IF(AND(AT219&lt;0.5 &amp; Q218&lt;14),2,1),0),IF(AV218&lt;0.8,IF(AND(AT219&gt;0.2,AK219&gt;-0.03,AA219&gt;-0.01),1,0),0)),"")</f>
        <v/>
      </c>
      <c r="BF219" t="str">
        <f>IF(B219=2,IF(AV218&lt;0.226,IF(AND(ABS(AA219)&lt;0.03,AO219&lt;0.8),IF(AND(AT219&lt;0.5 &amp; Q218&lt;14),2,1),0),IF(AV218&lt;0.8,IF(AND(AT219&gt;0.2,AK219&gt;-0.03,AA219&gt;-0.01),1,0),0)),"")</f>
        <v/>
      </c>
      <c r="BG219" t="str">
        <f>IF(B219=3,IF(AV218&lt;0.85,IF(AND(K219&gt;942,AT219&gt;0.9),0.25,1)*IF(AR218&lt;-0.004,1,0.5),0),"")</f>
        <v/>
      </c>
      <c r="BH219">
        <f>IF(B219=4,IF(AV218&lt;0.6,IF(AQ219&gt;=0,IF(K219&lt;1018,2,1),0),IF(AV218&gt;0.85,IF(AQ219&lt;=0,-0.5,0),0)),"")</f>
        <v>0</v>
      </c>
      <c r="BI219" t="str">
        <f>IF(B219=5,IF(AV218&lt;0.4,IF(AQ219&gt; -0.004,1,0),IF(AV218&lt;0.95,IF(AND(AO219&lt;0.85,AT219&lt;0.95,AQ219&gt;0,K219&lt;1115),0.5,0),0)),"")</f>
        <v/>
      </c>
      <c r="BJ219" s="25" t="str">
        <f>IF(MAX(BE219:BI219)=0,"",MAX(BE219:BI219)*AR219)</f>
        <v/>
      </c>
    </row>
    <row r="220" spans="1:63">
      <c r="A220" s="1">
        <v>42825</v>
      </c>
      <c r="B220" s="41">
        <f t="shared" si="185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30"/>
        <v>3241.72694</v>
      </c>
      <c r="T220" t="str">
        <f t="shared" si="150"/>
        <v>熊</v>
      </c>
      <c r="U220">
        <f t="shared" si="151"/>
        <v>3226.1239</v>
      </c>
      <c r="V220">
        <f t="shared" si="152"/>
        <v>3205.63</v>
      </c>
      <c r="W220" s="40">
        <f t="shared" si="138"/>
        <v>6.3727467426801451E-3</v>
      </c>
      <c r="X220">
        <f t="shared" si="153"/>
        <v>1107</v>
      </c>
      <c r="Y220">
        <f t="shared" si="154"/>
        <v>1021</v>
      </c>
      <c r="Z220" s="25">
        <f t="shared" si="166"/>
        <v>6.3918538677968728E-3</v>
      </c>
      <c r="AA220" s="25">
        <f t="shared" si="167"/>
        <v>-8.3383474452758031E-4</v>
      </c>
      <c r="AB220" s="25">
        <f t="shared" si="168"/>
        <v>-1.0918744864159633E-3</v>
      </c>
      <c r="AC220" s="25">
        <f t="shared" si="169"/>
        <v>5.2808722562642353E-3</v>
      </c>
      <c r="AD220" s="25">
        <f t="shared" si="170"/>
        <v>6.1784512411327264E-3</v>
      </c>
      <c r="AE220" s="25">
        <f t="shared" si="171"/>
        <v>-1.9429550154745744E-4</v>
      </c>
      <c r="AF220" s="25">
        <f t="shared" si="172"/>
        <v>5.0865767547168391E-3</v>
      </c>
      <c r="AG220" s="25">
        <f t="shared" si="173"/>
        <v>4.2527420101892569E-3</v>
      </c>
      <c r="AH220" s="25">
        <f t="shared" si="174"/>
        <v>1.1766008158375836E-3</v>
      </c>
      <c r="AI220" s="25">
        <f t="shared" si="175"/>
        <v>2.2262587708276908E-3</v>
      </c>
      <c r="AJ220" s="25">
        <f t="shared" si="176"/>
        <v>3.9814259275519176E-4</v>
      </c>
      <c r="AK220" s="25">
        <f t="shared" si="177"/>
        <v>4.0925382952467946E-3</v>
      </c>
      <c r="AL220" s="25">
        <f t="shared" si="178"/>
        <v>6.3727467426801451E-3</v>
      </c>
      <c r="AM220" s="25">
        <f t="shared" si="179"/>
        <v>4.3760202238616796E-3</v>
      </c>
      <c r="AN220" s="25">
        <f t="shared" si="180"/>
        <v>0</v>
      </c>
      <c r="AO220" s="40">
        <f t="shared" si="181"/>
        <v>3.0394410043956828E-2</v>
      </c>
      <c r="AP220" s="40">
        <f t="shared" si="182"/>
        <v>0.16090153655476422</v>
      </c>
      <c r="AQ220" s="25">
        <f t="shared" si="183"/>
        <v>3.6658479996047171E-4</v>
      </c>
      <c r="AR220" s="25">
        <f t="shared" si="184"/>
        <v>9.9403845947005297E-4</v>
      </c>
      <c r="AS220" s="25">
        <f>LN(N220/C220)</f>
        <v>5.0865767547168391E-3</v>
      </c>
      <c r="AT220" s="28">
        <f>+(G220-I220)/(H220-I220)</f>
        <v>0.67198044296107007</v>
      </c>
      <c r="AU220" s="28">
        <f>+(N220-P220)/(O220-P220)</f>
        <v>0.98155267365430021</v>
      </c>
      <c r="AV220" s="40">
        <f>+(N220-V220)/(U220-V220)</f>
        <v>0.82821229731774615</v>
      </c>
      <c r="AW220" s="25">
        <f>LN(N220/C220)</f>
        <v>5.0865767547168391E-3</v>
      </c>
      <c r="AX220" s="28">
        <f>(N220-L220)/(U220-V220)</f>
        <v>0.15623185435667614</v>
      </c>
      <c r="AY220" s="25">
        <f>LN(G220/I220)</f>
        <v>4.2868337967942264E-3</v>
      </c>
      <c r="AZ220" s="25">
        <f>LN(N220/P220)</f>
        <v>4.295467478075801E-3</v>
      </c>
      <c r="BA220" s="25">
        <f t="shared" si="164"/>
        <v>0.29162593753665444</v>
      </c>
      <c r="BB220" s="25">
        <f>AR219</f>
        <v>1.2256460310158979E-3</v>
      </c>
      <c r="BC220" s="25">
        <f t="shared" si="165"/>
        <v>-8.1344762855551471E-3</v>
      </c>
      <c r="BD220" s="39">
        <f>IF(AR219&lt;0,1,0)</f>
        <v>0</v>
      </c>
      <c r="BE220" t="str">
        <f>IF(B220=2,IF(AV219&lt;0.226,IF(AND(ABS(AA220)&lt;0.03,AO220&lt;0.8),IF(AND(AT220&lt;0.5 &amp; Q219&lt;14),2,1),0),IF(AV219&lt;0.8,IF(AND(AT220&gt;0.2,AK220&gt;-0.03,AA220&gt;-0.01),1,0),0)),"")</f>
        <v/>
      </c>
      <c r="BF220" t="str">
        <f>IF(B220=2,IF(AV219&lt;0.226,IF(AND(ABS(AA220)&lt;0.03,AO220&lt;0.8),IF(AND(AT220&lt;0.5 &amp; Q219&lt;14),2,1),0),IF(AV219&lt;0.8,IF(AND(AT220&gt;0.2,AK220&gt;-0.03,AA220&gt;-0.01),1,0),0)),"")</f>
        <v/>
      </c>
      <c r="BG220" t="str">
        <f>IF(B220=3,IF(AV219&lt;0.85,IF(AND(K220&gt;942,AT220&gt;0.9),0.25,1)*IF(AR219&lt;-0.004,1,0.5),0),"")</f>
        <v/>
      </c>
      <c r="BH220" t="str">
        <f>IF(B220=4,IF(AV219&lt;0.6,IF(AQ220&gt;=0,IF(K220&lt;1018,2,1),0),IF(AV219&gt;0.85,IF(AQ220&lt;=0,-0.5,0),0)),"")</f>
        <v/>
      </c>
      <c r="BI220">
        <f>IF(B220=5,IF(AV219&lt;0.4,IF(AQ220&gt; -0.004,1,0),IF(AV219&lt;0.95,IF(AND(AO220&lt;0.85,AT220&lt;0.95,AQ220&gt;0,K220&lt;1115),0.5,0),0)),"")</f>
        <v>1</v>
      </c>
      <c r="BJ220" s="25">
        <f>IF(MAX(BE220:BI220)=0,"",MAX(BE220:BI220)*AR220)</f>
        <v>9.9403845947005297E-4</v>
      </c>
    </row>
    <row r="221" spans="1:63">
      <c r="A221" s="1">
        <v>42830</v>
      </c>
      <c r="B221" s="41">
        <f t="shared" si="185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30"/>
        <v>3241.9607100000003</v>
      </c>
      <c r="T221" t="str">
        <f t="shared" si="150"/>
        <v>熊</v>
      </c>
      <c r="U221">
        <f t="shared" si="151"/>
        <v>3270.6453000000001</v>
      </c>
      <c r="V221">
        <f t="shared" si="152"/>
        <v>3233.2525000000001</v>
      </c>
      <c r="W221" s="40">
        <f t="shared" si="138"/>
        <v>1.1498708361113219E-2</v>
      </c>
      <c r="X221">
        <f t="shared" si="153"/>
        <v>1459</v>
      </c>
      <c r="Y221">
        <f t="shared" si="154"/>
        <v>950</v>
      </c>
      <c r="Z221" s="25">
        <f t="shared" si="166"/>
        <v>1.155646654254777E-2</v>
      </c>
      <c r="AA221" s="25">
        <f t="shared" si="167"/>
        <v>4.0435072331527506E-3</v>
      </c>
      <c r="AB221" s="25">
        <f t="shared" si="168"/>
        <v>-1.3692425101535284E-4</v>
      </c>
      <c r="AC221" s="25">
        <f t="shared" si="169"/>
        <v>1.1361784110097839E-2</v>
      </c>
      <c r="AD221" s="25">
        <f t="shared" si="170"/>
        <v>1.075428648200156E-2</v>
      </c>
      <c r="AE221" s="25">
        <f t="shared" si="171"/>
        <v>-7.4442187911169294E-4</v>
      </c>
      <c r="AF221" s="25">
        <f t="shared" si="172"/>
        <v>1.0617362230986218E-2</v>
      </c>
      <c r="AG221" s="25">
        <f t="shared" si="173"/>
        <v>1.4660869464138927E-2</v>
      </c>
      <c r="AH221" s="25">
        <f t="shared" si="174"/>
        <v>1.792277145730085E-3</v>
      </c>
      <c r="AI221" s="25">
        <f t="shared" si="175"/>
        <v>4.5773067857320956E-4</v>
      </c>
      <c r="AJ221" s="25">
        <f t="shared" si="176"/>
        <v>1.2542891780805748E-3</v>
      </c>
      <c r="AK221" s="25">
        <f t="shared" si="177"/>
        <v>6.4722746383097142E-3</v>
      </c>
      <c r="AL221" s="25">
        <f t="shared" si="178"/>
        <v>8.8213737888628088E-3</v>
      </c>
      <c r="AM221" s="25">
        <f t="shared" si="179"/>
        <v>4.3993164433059253E-3</v>
      </c>
      <c r="AN221" s="25">
        <f t="shared" si="180"/>
        <v>0</v>
      </c>
      <c r="AO221" s="40">
        <f t="shared" si="181"/>
        <v>8.4048045406468097E-2</v>
      </c>
      <c r="AP221" s="40">
        <f t="shared" si="182"/>
        <v>-0.37172707249047438</v>
      </c>
      <c r="AQ221" s="25">
        <f t="shared" si="183"/>
        <v>1.0310613536081091E-4</v>
      </c>
      <c r="AR221" s="25">
        <f t="shared" si="184"/>
        <v>4.1450875926764569E-3</v>
      </c>
      <c r="AS221" s="25">
        <f>LN(N221/C221)</f>
        <v>1.0617362230986218E-2</v>
      </c>
      <c r="AT221" s="28">
        <f>+(G221-I221)/(H221-I221)</f>
        <v>0.81743513486155084</v>
      </c>
      <c r="AU221" s="28">
        <f>+(N221-P221)/(O221-P221)</f>
        <v>0.96880963989692026</v>
      </c>
      <c r="AV221" s="40">
        <f>+(N221-V221)/(U221-V221)</f>
        <v>0.98802443251107397</v>
      </c>
      <c r="AW221" s="25">
        <f>LN(N221/C221)</f>
        <v>1.0617362230986218E-2</v>
      </c>
      <c r="AX221" s="28">
        <f>(N221-L221)/(U221-V221)</f>
        <v>0.36175948310904676</v>
      </c>
      <c r="AY221" s="25">
        <f>LN(G221/I221)</f>
        <v>7.2166965174213539E-3</v>
      </c>
      <c r="AZ221" s="25">
        <f>LN(N221/P221)</f>
        <v>4.2623921922905631E-3</v>
      </c>
      <c r="BA221" s="25">
        <f t="shared" si="164"/>
        <v>0.82821229731774615</v>
      </c>
      <c r="BB221" s="25">
        <f>AR220</f>
        <v>9.9403845947005297E-4</v>
      </c>
      <c r="BC221" s="25">
        <f t="shared" si="165"/>
        <v>5.0865767547168391E-3</v>
      </c>
      <c r="BD221" s="39">
        <f>IF(AR220&lt;0,1,0)</f>
        <v>0</v>
      </c>
      <c r="BE221" t="str">
        <f>IF(B221=2,IF(AV220&lt;0.226,IF(AND(ABS(AA221)&lt;0.03,AO221&lt;0.8),IF(AND(AT221&lt;0.5 &amp; Q220&lt;14),2,1),0),IF(AV220&lt;0.8,IF(AND(AT221&gt;0.2,AK221&gt;-0.03,AA221&gt;-0.01),1,0),0)),"")</f>
        <v/>
      </c>
      <c r="BF221" t="str">
        <f>IF(B221=2,IF(AV220&lt;0.226,IF(AND(ABS(AA221)&lt;0.03,AO221&lt;0.8),IF(AND(AT221&lt;0.5 &amp; Q220&lt;14),2,1),0),IF(AV220&lt;0.8,IF(AND(AT221&gt;0.2,AK221&gt;-0.03,AA221&gt;-0.01),1,0),0)),"")</f>
        <v/>
      </c>
      <c r="BG221">
        <f>IF(B221=3,IF(AV220&lt;0.85,IF(AND(K221&gt;942,AT221&gt;0.9),0.25,1)*IF(AR220&lt;-0.004,1,0.5),0),"")</f>
        <v>0.5</v>
      </c>
      <c r="BH221" t="str">
        <f>IF(B221=4,IF(AV220&lt;0.6,IF(AQ221&gt;=0,IF(K221&lt;1018,2,1),0),IF(AV220&gt;0.85,IF(AQ221&lt;=0,-0.5,0),0)),"")</f>
        <v/>
      </c>
      <c r="BI221" t="str">
        <f>IF(B221=5,IF(AV220&lt;0.4,IF(AQ221&gt; -0.004,1,0),IF(AV220&lt;0.95,IF(AND(AO221&lt;0.85,AT221&lt;0.95,AQ221&gt;0,K221&lt;1115),0.5,0),0)),"")</f>
        <v/>
      </c>
      <c r="BJ221" s="25">
        <f>IF(MAX(BE221:BI221)=0,"",MAX(BE221:BI221)*AR221)</f>
        <v>2.0725437963382285E-3</v>
      </c>
    </row>
    <row r="222" spans="1:63">
      <c r="A222" s="1">
        <v>42831</v>
      </c>
      <c r="B222" s="41">
        <f t="shared" si="185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30"/>
        <v>3243.7775850000003</v>
      </c>
      <c r="T222" t="str">
        <f t="shared" si="150"/>
        <v>牛</v>
      </c>
      <c r="U222">
        <f t="shared" si="151"/>
        <v>3286.6206000000002</v>
      </c>
      <c r="V222">
        <f t="shared" si="152"/>
        <v>3265.7952</v>
      </c>
      <c r="W222" s="40">
        <f t="shared" si="138"/>
        <v>6.3565777137296374E-3</v>
      </c>
      <c r="X222">
        <f t="shared" si="153"/>
        <v>1355</v>
      </c>
      <c r="Y222">
        <f t="shared" si="154"/>
        <v>1019</v>
      </c>
      <c r="Z222" s="25">
        <f t="shared" si="166"/>
        <v>6.3643564257190033E-3</v>
      </c>
      <c r="AA222" s="25">
        <f t="shared" si="167"/>
        <v>6.0989945000199054E-4</v>
      </c>
      <c r="AB222" s="25">
        <f t="shared" si="168"/>
        <v>-1.529730419602986E-3</v>
      </c>
      <c r="AC222" s="25">
        <f t="shared" si="169"/>
        <v>4.8268472941265603E-3</v>
      </c>
      <c r="AD222" s="25">
        <f t="shared" si="170"/>
        <v>4.3995835322036539E-3</v>
      </c>
      <c r="AE222" s="25">
        <f t="shared" si="171"/>
        <v>-1.9569941815259276E-3</v>
      </c>
      <c r="AF222" s="25">
        <f t="shared" si="172"/>
        <v>2.8698531126007502E-3</v>
      </c>
      <c r="AG222" s="25">
        <f t="shared" si="173"/>
        <v>3.4797525626025943E-3</v>
      </c>
      <c r="AH222" s="25">
        <f t="shared" si="174"/>
        <v>-1.4612807091237718E-3</v>
      </c>
      <c r="AI222" s="25">
        <f t="shared" si="175"/>
        <v>-1.0111789620086166E-3</v>
      </c>
      <c r="AJ222" s="25">
        <f t="shared" si="176"/>
        <v>-3.7997035551342229E-4</v>
      </c>
      <c r="AK222" s="25">
        <f t="shared" si="177"/>
        <v>4.7962444902033204E-4</v>
      </c>
      <c r="AL222" s="25">
        <f t="shared" si="178"/>
        <v>4.0201462729573091E-3</v>
      </c>
      <c r="AM222" s="25">
        <f t="shared" si="179"/>
        <v>3.9241438794489977E-3</v>
      </c>
      <c r="AN222" s="25">
        <f t="shared" si="180"/>
        <v>0</v>
      </c>
      <c r="AO222" s="40">
        <f t="shared" si="181"/>
        <v>0.48629460145641984</v>
      </c>
      <c r="AP222" s="40">
        <f t="shared" si="182"/>
        <v>0.3346382474117216</v>
      </c>
      <c r="AQ222" s="25">
        <f t="shared" si="183"/>
        <v>4.655027025297906E-4</v>
      </c>
      <c r="AR222" s="25">
        <f t="shared" si="184"/>
        <v>2.390228663580303E-3</v>
      </c>
      <c r="AS222" s="25">
        <f>LN(N222/C222)</f>
        <v>2.8698531126007502E-3</v>
      </c>
      <c r="AT222" s="28">
        <f>+(G222-I222)/(H222-I222)</f>
        <v>0.60562202593611658</v>
      </c>
      <c r="AU222" s="28">
        <f>+(N222-P222)/(O222-P222)</f>
        <v>0.60970796852054832</v>
      </c>
      <c r="AV222" s="40">
        <f>+(N222-V222)/(U222-V222)</f>
        <v>0.75876573799301095</v>
      </c>
      <c r="AW222" s="25">
        <f>LN(N222/C222)</f>
        <v>2.8698531126007502E-3</v>
      </c>
      <c r="AX222" s="28">
        <f>(N222-L222)/(U222-V222)</f>
        <v>0.37619445484839031</v>
      </c>
      <c r="AY222" s="25">
        <f>LN(G222/I222)</f>
        <v>2.4366186305463172E-3</v>
      </c>
      <c r="AZ222" s="25">
        <f>LN(N222/P222)</f>
        <v>2.3944134598458326E-3</v>
      </c>
      <c r="BA222" s="25">
        <f t="shared" si="164"/>
        <v>0.98802443251107397</v>
      </c>
      <c r="BB222" s="25">
        <f>AR221</f>
        <v>4.1450875926764569E-3</v>
      </c>
      <c r="BC222" s="25">
        <f t="shared" si="165"/>
        <v>1.0617362230986218E-2</v>
      </c>
      <c r="BD222" s="39">
        <f>IF(AR221&lt;0,1,0)</f>
        <v>0</v>
      </c>
      <c r="BE222" t="str">
        <f>IF(B222=2,IF(AV221&lt;0.226,IF(AND(ABS(AA222)&lt;0.03,AO222&lt;0.8),IF(AND(AT222&lt;0.5 &amp; Q221&lt;14),2,1),0),IF(AV221&lt;0.8,IF(AND(AT222&gt;0.2,AK222&gt;-0.03,AA222&gt;-0.01),1,0),0)),"")</f>
        <v/>
      </c>
      <c r="BF222" t="str">
        <f>IF(B222=2,IF(AV221&lt;0.226,IF(AND(ABS(AA222)&lt;0.03,AO222&lt;0.8),IF(AND(AT222&lt;0.5 &amp; Q221&lt;14),2,1),0),IF(AV221&lt;0.8,IF(AND(AT222&gt;0.2,AK222&gt;-0.03,AA222&gt;-0.01),1,0),0)),"")</f>
        <v/>
      </c>
      <c r="BG222" t="str">
        <f>IF(B222=3,IF(AV221&lt;0.85,IF(AND(K222&gt;942,AT222&gt;0.9),0.25,1)*IF(AR221&lt;-0.004,1,0.5),0),"")</f>
        <v/>
      </c>
      <c r="BH222">
        <f>IF(B222=4,IF(AV221&lt;0.6,IF(AQ222&gt;=0,IF(K222&lt;1018,2,1),0),IF(AV221&gt;0.85,IF(AQ222&lt;=0,-0.5,0),0)),"")</f>
        <v>0</v>
      </c>
      <c r="BI222" t="str">
        <f>IF(B222=5,IF(AV221&lt;0.4,IF(AQ222&gt; -0.004,1,0),IF(AV221&lt;0.95,IF(AND(AO222&lt;0.85,AT222&lt;0.95,AQ222&gt;0,K222&lt;1115),0.5,0),0)),"")</f>
        <v/>
      </c>
      <c r="BJ222" s="25" t="str">
        <f>IF(MAX(BE222:BI222)=0,"",MAX(BE222:BI222)*AR222)</f>
        <v/>
      </c>
    </row>
    <row r="223" spans="1:63">
      <c r="A223" s="1">
        <v>42832</v>
      </c>
      <c r="B223" s="41">
        <f t="shared" si="185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30"/>
        <v>3245.7369250000002</v>
      </c>
      <c r="T223" t="str">
        <f t="shared" si="150"/>
        <v>牛</v>
      </c>
      <c r="U223">
        <f t="shared" si="151"/>
        <v>3295.0751</v>
      </c>
      <c r="V223">
        <f t="shared" si="152"/>
        <v>3275.1606000000002</v>
      </c>
      <c r="W223" s="40">
        <f t="shared" si="138"/>
        <v>6.062053751168207E-3</v>
      </c>
      <c r="X223">
        <f t="shared" si="153"/>
        <v>1349</v>
      </c>
      <c r="Y223">
        <f t="shared" si="154"/>
        <v>1011</v>
      </c>
      <c r="Z223" s="25">
        <f t="shared" si="166"/>
        <v>6.0703392424836817E-3</v>
      </c>
      <c r="AA223" s="25">
        <f t="shared" si="167"/>
        <v>-2.9651547901396273E-4</v>
      </c>
      <c r="AB223" s="25">
        <f t="shared" si="168"/>
        <v>-2.4472459152527141E-3</v>
      </c>
      <c r="AC223" s="25">
        <f t="shared" si="169"/>
        <v>3.6148078359154903E-3</v>
      </c>
      <c r="AD223" s="25">
        <f t="shared" si="170"/>
        <v>4.3953420815820909E-3</v>
      </c>
      <c r="AE223" s="25">
        <f t="shared" si="171"/>
        <v>-1.6667116695861588E-3</v>
      </c>
      <c r="AF223" s="25">
        <f t="shared" si="172"/>
        <v>1.9480961663293612E-3</v>
      </c>
      <c r="AG223" s="25">
        <f t="shared" si="173"/>
        <v>1.6515806873154553E-3</v>
      </c>
      <c r="AH223" s="25">
        <f t="shared" si="174"/>
        <v>-1.1303932715197463E-3</v>
      </c>
      <c r="AI223" s="25">
        <f t="shared" si="175"/>
        <v>-2.8800498761406444E-4</v>
      </c>
      <c r="AJ223" s="25">
        <f t="shared" si="176"/>
        <v>-3.9829624614343178E-4</v>
      </c>
      <c r="AK223" s="25">
        <f t="shared" si="177"/>
        <v>2.5783163670565139E-3</v>
      </c>
      <c r="AL223" s="25">
        <f t="shared" si="178"/>
        <v>4.2450280366424873E-3</v>
      </c>
      <c r="AM223" s="25">
        <f t="shared" si="179"/>
        <v>3.7232568396813616E-3</v>
      </c>
      <c r="AN223" s="25">
        <f t="shared" si="180"/>
        <v>0</v>
      </c>
      <c r="AO223" s="40">
        <f t="shared" si="181"/>
        <v>0.39212069448132469</v>
      </c>
      <c r="AP223" s="40">
        <f t="shared" si="182"/>
        <v>0.46194922735720412</v>
      </c>
      <c r="AQ223" s="25">
        <f t="shared" si="183"/>
        <v>-2.7084078897677676E-4</v>
      </c>
      <c r="AR223" s="25">
        <f t="shared" si="184"/>
        <v>-6.3022020072703343E-4</v>
      </c>
      <c r="AS223" s="25">
        <f>LN(N223/C223)</f>
        <v>1.9480961663293612E-3</v>
      </c>
      <c r="AT223" s="28">
        <f>+(G223-I223)/(H223-I223)</f>
        <v>1</v>
      </c>
      <c r="AU223" s="28">
        <f>+(N223-P223)/(O223-P223)</f>
        <v>0.34229437512249633</v>
      </c>
      <c r="AV223" s="40">
        <f>+(N223-V223)/(U223-V223)</f>
        <v>0.59557106630846146</v>
      </c>
      <c r="AW223" s="25">
        <f>LN(N223/C223)</f>
        <v>1.9480961663293612E-3</v>
      </c>
      <c r="AX223" s="28">
        <f>(N223-L223)/(U223-V223)</f>
        <v>-0.1040548344171373</v>
      </c>
      <c r="AY223" s="25">
        <f>LN(G223/I223)</f>
        <v>4.2450280366424873E-3</v>
      </c>
      <c r="AZ223" s="25">
        <f>LN(N223/P223)</f>
        <v>1.276010924428651E-3</v>
      </c>
      <c r="BA223" s="25">
        <f t="shared" si="164"/>
        <v>0.75876573799301095</v>
      </c>
      <c r="BB223" s="25">
        <f>AR222</f>
        <v>2.390228663580303E-3</v>
      </c>
      <c r="BC223" s="25">
        <f t="shared" si="165"/>
        <v>2.8698531126007502E-3</v>
      </c>
      <c r="BD223" s="39">
        <f>IF(AR222&lt;0,1,0)</f>
        <v>0</v>
      </c>
      <c r="BE223" t="str">
        <f>IF(B223=2,IF(AV222&lt;0.226,IF(AND(ABS(AA223)&lt;0.03,AO223&lt;0.8),IF(AND(AT223&lt;0.5 &amp; Q222&lt;14),2,1),0),IF(AV222&lt;0.8,IF(AND(AT223&gt;0.2,AK223&gt;-0.03,AA223&gt;-0.01),1,0),0)),"")</f>
        <v/>
      </c>
      <c r="BF223" t="str">
        <f>IF(B223=2,IF(AV222&lt;0.226,IF(AND(ABS(AA223)&lt;0.03,AO223&lt;0.8),IF(AND(AT223&lt;0.5 &amp; Q222&lt;14),2,1),0),IF(AV222&lt;0.8,IF(AND(AT223&gt;0.2,AK223&gt;-0.03,AA223&gt;-0.01),1,0),0)),"")</f>
        <v/>
      </c>
      <c r="BG223" t="str">
        <f>IF(B223=3,IF(AV222&lt;0.85,IF(AND(K223&gt;942,AT223&gt;0.9),0.25,1)*IF(AR222&lt;-0.004,1,0.5),0),"")</f>
        <v/>
      </c>
      <c r="BH223" t="str">
        <f>IF(B223=4,IF(AV222&lt;0.6,IF(AQ223&gt;=0,IF(K223&lt;1018,2,1),0),IF(AV222&gt;0.85,IF(AQ223&lt;=0,-0.5,0),0)),"")</f>
        <v/>
      </c>
      <c r="BI223">
        <f>IF(B223=5,IF(AV222&lt;0.4,IF(AQ223&gt; -0.004,1,0),IF(AV222&lt;0.95,IF(AND(AO223&lt;0.85,AT223&lt;0.95,AQ223&gt;0,K223&lt;1115),0.5,0),0)),"")</f>
        <v>0</v>
      </c>
      <c r="BJ223" s="25" t="str">
        <f>IF(MAX(BE223:BI223)=0,"",MAX(BE223:BI223)*AR223)</f>
        <v/>
      </c>
    </row>
    <row r="224" spans="1:63" ht="54">
      <c r="A224" s="1">
        <v>42835</v>
      </c>
      <c r="B224" s="41">
        <f t="shared" si="185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30"/>
        <v>3248.0288</v>
      </c>
      <c r="T224" t="str">
        <f t="shared" si="150"/>
        <v>牛</v>
      </c>
      <c r="U224">
        <f t="shared" si="151"/>
        <v>3285.4594000000002</v>
      </c>
      <c r="V224">
        <f t="shared" si="152"/>
        <v>3265.2836000000002</v>
      </c>
      <c r="W224" s="40">
        <f t="shared" si="138"/>
        <v>6.1598703523687648E-3</v>
      </c>
      <c r="X224">
        <f t="shared" si="153"/>
        <v>930</v>
      </c>
      <c r="Y224">
        <f t="shared" si="154"/>
        <v>1432</v>
      </c>
      <c r="Z224" s="25">
        <f t="shared" si="166"/>
        <v>6.1409372460971452E-3</v>
      </c>
      <c r="AA224" s="25">
        <f t="shared" si="167"/>
        <v>-4.752239369567729E-4</v>
      </c>
      <c r="AB224" s="25">
        <f t="shared" si="168"/>
        <v>-4.6798696280774396E-3</v>
      </c>
      <c r="AC224" s="25">
        <f t="shared" si="169"/>
        <v>1.4800007242913155E-3</v>
      </c>
      <c r="AD224" s="25">
        <f t="shared" si="170"/>
        <v>0</v>
      </c>
      <c r="AE224" s="25">
        <f t="shared" si="171"/>
        <v>-6.1598703523687995E-3</v>
      </c>
      <c r="AF224" s="25">
        <f t="shared" si="172"/>
        <v>-4.6798696280774396E-3</v>
      </c>
      <c r="AG224" s="25">
        <f t="shared" si="173"/>
        <v>-5.1550935650342133E-3</v>
      </c>
      <c r="AH224" s="25">
        <f t="shared" si="174"/>
        <v>-1.1432941247604862E-3</v>
      </c>
      <c r="AI224" s="25">
        <f t="shared" si="175"/>
        <v>-2.0982231978231756E-3</v>
      </c>
      <c r="AJ224" s="25">
        <f t="shared" si="176"/>
        <v>-3.2731129835429063E-3</v>
      </c>
      <c r="AK224" s="25">
        <f t="shared" si="177"/>
        <v>-2.6221553822381679E-3</v>
      </c>
      <c r="AL224" s="25">
        <f t="shared" si="178"/>
        <v>3.7967446656660977E-3</v>
      </c>
      <c r="AM224" s="25">
        <f t="shared" si="179"/>
        <v>4.5044247188125346E-3</v>
      </c>
      <c r="AN224" s="25">
        <f t="shared" si="180"/>
        <v>0</v>
      </c>
      <c r="AO224" s="40">
        <f t="shared" si="181"/>
        <v>1</v>
      </c>
      <c r="AP224" s="40">
        <f t="shared" si="182"/>
        <v>1.1254337210049254</v>
      </c>
      <c r="AQ224" s="25">
        <f t="shared" si="183"/>
        <v>3.2294040568701184E-4</v>
      </c>
      <c r="AR224" s="25">
        <f t="shared" si="184"/>
        <v>-2.0577142458393298E-3</v>
      </c>
      <c r="AS224" s="25">
        <f>LN(N224/C224)</f>
        <v>-4.6798696280774396E-3</v>
      </c>
      <c r="AT224" s="28">
        <f>+(G224-I224)/(H224-I224)</f>
        <v>0.30896196106149215</v>
      </c>
      <c r="AU224" s="28">
        <f>+(N224-P224)/(O224-P224)</f>
        <v>0.32806924715425761</v>
      </c>
      <c r="AV224" s="40">
        <f>+(N224-V224)/(U224-V224)</f>
        <v>0.23970301053736356</v>
      </c>
      <c r="AW224" s="25">
        <f>LN(N224/C224)</f>
        <v>-4.6798696280774396E-3</v>
      </c>
      <c r="AX224" s="28">
        <f>(N224-L224)/(U224-V224)</f>
        <v>-0.33386036737081726</v>
      </c>
      <c r="AY224" s="25">
        <f>LN(G224/I224)</f>
        <v>1.1745892834279608E-3</v>
      </c>
      <c r="AZ224" s="25">
        <f>LN(N224/P224)</f>
        <v>1.4800007242913155E-3</v>
      </c>
      <c r="BA224" s="25">
        <f t="shared" si="164"/>
        <v>0.59557106630846146</v>
      </c>
      <c r="BB224" s="25">
        <f>AR223</f>
        <v>-6.3022020072703343E-4</v>
      </c>
      <c r="BC224" s="25">
        <f t="shared" si="165"/>
        <v>1.9480961663293612E-3</v>
      </c>
      <c r="BD224" s="39">
        <f>IF(AR223&lt;0,1,0)</f>
        <v>1</v>
      </c>
      <c r="BE224" t="str">
        <f>IF(B224=2,IF(AV223&lt;0.226,IF(AND(ABS(AA224)&lt;0.03,AO224&lt;0.8),IF(AND(AT224&lt;0.5 &amp; Q223&lt;14),2,1),0),IF(AV223&lt;0.8,IF(AND(AT224&gt;0.2,AK224&gt;-0.03,AA224&gt;-0.01),1,0),0)),"")</f>
        <v/>
      </c>
      <c r="BF224" t="str">
        <f>IF(B224=2,IF(AV223&lt;0.226,IF(AND(ABS(AA224)&lt;0.03,AO224&lt;0.8),IF(AND(AT224&lt;0.5 &amp; Q223&lt;14),2,1),0),IF(AV223&lt;0.8,IF(AND(AT224&gt;0.2,AK224&gt;-0.03,AA224&gt;-0.01),1,0),0)),"")</f>
        <v/>
      </c>
      <c r="BG224" t="str">
        <f>IF(B224=3,IF(AV223&lt;0.85,IF(AND(K224&gt;942,AT224&gt;0.9),0.25,1)*IF(AR223&lt;-0.004,1,0.5),0),"")</f>
        <v/>
      </c>
      <c r="BH224" t="str">
        <f>IF(B224=4,IF(AV223&lt;0.6,IF(AQ224&gt;=0,IF(K224&lt;1018,2,1),0),IF(AV223&gt;0.85,IF(AQ224&lt;=0,-0.5,0),0)),"")</f>
        <v/>
      </c>
      <c r="BI224" t="str">
        <f>IF(B224=5,IF(AV223&lt;0.4,IF(AQ224&gt; -0.004,1,0),IF(AV223&lt;0.95,IF(AND(AO224&lt;0.85,AT224&lt;0.95,AQ224&gt;0,K224&lt;1115),0.5,0),0)),"")</f>
        <v/>
      </c>
      <c r="BJ224" s="25" t="str">
        <f>IF(MAX(BE224:BI224)=0,"",MAX(BE224:BI224)*AR224)</f>
        <v/>
      </c>
      <c r="BK224" s="50" t="s">
        <v>301</v>
      </c>
    </row>
    <row r="225" spans="1:63">
      <c r="A225" s="1">
        <f>A224+1</f>
        <v>42836</v>
      </c>
      <c r="B225" s="41">
        <f t="shared" si="185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30"/>
        <v>3250.7057500000001</v>
      </c>
      <c r="T225" t="str">
        <f t="shared" si="150"/>
        <v>牛</v>
      </c>
      <c r="U225">
        <f t="shared" si="151"/>
        <v>3290.1120999999998</v>
      </c>
      <c r="V225">
        <f t="shared" si="152"/>
        <v>3244.4351000000001</v>
      </c>
      <c r="W225" s="40">
        <f t="shared" ref="W225:W238" si="186">LN(U225/V225)</f>
        <v>1.398038534825624E-2</v>
      </c>
      <c r="X225">
        <f t="shared" si="153"/>
        <v>1451</v>
      </c>
      <c r="Y225">
        <f t="shared" si="154"/>
        <v>1334</v>
      </c>
      <c r="Z225" s="25">
        <f t="shared" si="166"/>
        <v>1.3984659156195015E-2</v>
      </c>
      <c r="AA225" s="25">
        <f t="shared" si="167"/>
        <v>-1.1926856461813003E-3</v>
      </c>
      <c r="AB225" s="25">
        <f t="shared" si="168"/>
        <v>-5.8312884686009315E-4</v>
      </c>
      <c r="AC225" s="25">
        <f t="shared" si="169"/>
        <v>1.3397256501396204E-2</v>
      </c>
      <c r="AD225" s="25">
        <f t="shared" si="170"/>
        <v>7.2877024676164023E-3</v>
      </c>
      <c r="AE225" s="25">
        <f t="shared" si="171"/>
        <v>-6.6926828806397358E-3</v>
      </c>
      <c r="AF225" s="25">
        <f t="shared" si="172"/>
        <v>6.7045736207564108E-3</v>
      </c>
      <c r="AG225" s="25">
        <f t="shared" si="173"/>
        <v>5.5118879745749911E-3</v>
      </c>
      <c r="AH225" s="25">
        <f t="shared" si="174"/>
        <v>-2.1963565157948173E-4</v>
      </c>
      <c r="AI225" s="25">
        <f t="shared" si="175"/>
        <v>1.5593328166582819E-3</v>
      </c>
      <c r="AJ225" s="25">
        <f t="shared" si="176"/>
        <v>2.7580385341430609E-3</v>
      </c>
      <c r="AK225" s="25">
        <f t="shared" si="177"/>
        <v>-3.6766482223329687E-3</v>
      </c>
      <c r="AL225" s="25">
        <f t="shared" si="178"/>
        <v>9.2267363965419045E-3</v>
      </c>
      <c r="AM225" s="25">
        <f t="shared" si="179"/>
        <v>1.398038534825624E-2</v>
      </c>
      <c r="AN225" s="25">
        <f t="shared" si="180"/>
        <v>0</v>
      </c>
      <c r="AO225" s="40">
        <f t="shared" si="181"/>
        <v>0.47826317745103514</v>
      </c>
      <c r="AP225" s="40">
        <f t="shared" si="182"/>
        <v>0.60757935665374996</v>
      </c>
      <c r="AQ225" s="25">
        <f t="shared" si="183"/>
        <v>9.837103797762732E-4</v>
      </c>
      <c r="AR225" s="25">
        <f t="shared" si="184"/>
        <v>1.0381221843089388E-2</v>
      </c>
      <c r="AS225" s="25">
        <f>LN(N225/C225)</f>
        <v>6.7045736207564108E-3</v>
      </c>
      <c r="AT225" s="28">
        <f>+(G225-I225)/(H225-I225)</f>
        <v>8.0594113275659032E-2</v>
      </c>
      <c r="AU225" s="28">
        <f>+(N225-P225)/(O225-P225)</f>
        <v>0.95800950149966768</v>
      </c>
      <c r="AV225" s="40">
        <f>+(N225-V225)/(U225-V225)</f>
        <v>0.95800950149966768</v>
      </c>
      <c r="AW225" s="25">
        <f>LN(N225/C225)</f>
        <v>6.7045736207564108E-3</v>
      </c>
      <c r="AX225" s="28">
        <f>(N225-L225)/(U225-V225)</f>
        <v>0.74345731987653141</v>
      </c>
      <c r="AY225" s="25">
        <f>LN(G225/I225)</f>
        <v>7.4678289778989037E-4</v>
      </c>
      <c r="AZ225" s="25">
        <f>LN(N225/P225)</f>
        <v>1.3397256501396204E-2</v>
      </c>
      <c r="BA225" s="25">
        <f t="shared" si="164"/>
        <v>0.23970301053736356</v>
      </c>
      <c r="BB225" s="25">
        <f>AR224</f>
        <v>-2.0577142458393298E-3</v>
      </c>
      <c r="BC225" s="25">
        <f t="shared" si="165"/>
        <v>-4.6798696280774396E-3</v>
      </c>
      <c r="BD225" s="39">
        <f>IF(AR224&lt;0,1,0)</f>
        <v>1</v>
      </c>
      <c r="BE225">
        <f>IF(B225=2,IF(AV224&lt;0.226,IF(AND(ABS(AA225)&lt;0.03,AO225&lt;0.8),IF(AND(AT225&lt;0.5 &amp; Q224&lt;14),2,1),0),IF(AV224&lt;0.8,IF(AND(AT225&gt;0.2,AK225&gt;-0.03,AA225&gt;-0.01),1,0),0)),"")</f>
        <v>0</v>
      </c>
      <c r="BF225">
        <f>IF(B225=2,IF(AV224&lt;0.226,IF(AND(ABS(AA225)&lt;0.03,AO225&lt;0.8),IF(AND(AT225&lt;0.5 &amp; Q224&lt;14),2,1),0),IF(AV224&lt;0.8,IF(AND(AT225&gt;0.2,AK225&gt;-0.03,AA225&gt;-0.01),1,0),0)),"")</f>
        <v>0</v>
      </c>
      <c r="BG225" t="str">
        <f>IF(B225=3,IF(AV224&lt;0.85,IF(AND(K225&gt;942,AT225&gt;0.9),0.25,1)*IF(AR224&lt;-0.004,1,0.5),0),"")</f>
        <v/>
      </c>
      <c r="BH225" t="str">
        <f>IF(B225=4,IF(AV224&lt;0.6,IF(AQ225&gt;=0,IF(K225&lt;1018,2,1),0),IF(AV224&gt;0.85,IF(AQ225&lt;=0,-0.5,0),0)),"")</f>
        <v/>
      </c>
      <c r="BI225" t="str">
        <f>IF(B225=5,IF(AV224&lt;0.4,IF(AQ225&gt; -0.004,1,0),IF(AV224&lt;0.95,IF(AND(AO225&lt;0.85,AT225&lt;0.95,AQ225&gt;0,K225&lt;1115),0.5,0),0)),"")</f>
        <v/>
      </c>
      <c r="BJ225" s="25" t="str">
        <f>IF(MAX(BE225:BI225)=0,"",MAX(BE225:BI225)*AR225)</f>
        <v/>
      </c>
      <c r="BK225" s="50" t="s">
        <v>304</v>
      </c>
    </row>
    <row r="226" spans="1:63">
      <c r="A226" s="1">
        <f>A225+1</f>
        <v>42837</v>
      </c>
      <c r="B226" s="41">
        <f t="shared" si="185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30"/>
        <v>3254.4940749999996</v>
      </c>
      <c r="T226" t="str">
        <f t="shared" si="150"/>
        <v>牛</v>
      </c>
      <c r="U226">
        <f t="shared" si="151"/>
        <v>3284.8427999999999</v>
      </c>
      <c r="V226">
        <f t="shared" si="152"/>
        <v>3262.2773000000002</v>
      </c>
      <c r="W226" s="40">
        <f t="shared" si="186"/>
        <v>6.8932871277047883E-3</v>
      </c>
      <c r="X226">
        <f t="shared" si="153"/>
        <v>1032</v>
      </c>
      <c r="Y226">
        <f t="shared" si="154"/>
        <v>1455</v>
      </c>
      <c r="Z226" s="25">
        <f t="shared" si="166"/>
        <v>6.871687202247987E-3</v>
      </c>
      <c r="AA226" s="25">
        <f t="shared" si="167"/>
        <v>-1.3259829840772054E-3</v>
      </c>
      <c r="AB226" s="25">
        <f t="shared" si="168"/>
        <v>-3.1445717271244384E-3</v>
      </c>
      <c r="AC226" s="25">
        <f t="shared" si="169"/>
        <v>3.7487154005803394E-3</v>
      </c>
      <c r="AD226" s="25">
        <f t="shared" si="170"/>
        <v>3.0627159606000143E-4</v>
      </c>
      <c r="AE226" s="25">
        <f t="shared" si="171"/>
        <v>-6.587015531644775E-3</v>
      </c>
      <c r="AF226" s="25">
        <f t="shared" si="172"/>
        <v>-2.838300131064439E-3</v>
      </c>
      <c r="AG226" s="25">
        <f t="shared" si="173"/>
        <v>-4.1642831151416128E-3</v>
      </c>
      <c r="AH226" s="25">
        <f t="shared" si="174"/>
        <v>-2.1522384765999877E-3</v>
      </c>
      <c r="AI226" s="25">
        <f t="shared" si="175"/>
        <v>-2.3544392981693072E-3</v>
      </c>
      <c r="AJ226" s="25">
        <f t="shared" si="176"/>
        <v>-3.2099950981256085E-3</v>
      </c>
      <c r="AK226" s="25">
        <f t="shared" si="177"/>
        <v>-1.6169470878200369E-3</v>
      </c>
      <c r="AL226" s="25">
        <f t="shared" si="178"/>
        <v>4.4591508189335324E-3</v>
      </c>
      <c r="AM226" s="25">
        <f t="shared" si="179"/>
        <v>6.501380328361183E-3</v>
      </c>
      <c r="AN226" s="25">
        <f t="shared" si="180"/>
        <v>0</v>
      </c>
      <c r="AO226" s="40">
        <f t="shared" si="181"/>
        <v>0.93117345193293699</v>
      </c>
      <c r="AP226" s="40">
        <f t="shared" si="182"/>
        <v>1.2293055080397068</v>
      </c>
      <c r="AQ226" s="25">
        <f t="shared" si="183"/>
        <v>-1.2231834208678113E-4</v>
      </c>
      <c r="AR226" s="25">
        <f t="shared" si="184"/>
        <v>-1.221353043244372E-3</v>
      </c>
      <c r="AS226" s="25">
        <f>LN(N226/C226)</f>
        <v>-2.838300131064439E-3</v>
      </c>
      <c r="AT226" s="28">
        <f>+(G226-I226)/(H226-I226)</f>
        <v>0.56815600410536138</v>
      </c>
      <c r="AU226" s="28">
        <f>+(N226-P226)/(O226-P226)</f>
        <v>0.57580927137377935</v>
      </c>
      <c r="AV226" s="40">
        <f>+(N226-V226)/(U226-V226)</f>
        <v>0.54296603221731454</v>
      </c>
      <c r="AW226" s="25">
        <f>LN(N226/C226)</f>
        <v>-2.838300131064439E-3</v>
      </c>
      <c r="AX226" s="28">
        <f>(N226-L226)/(U226-V226)</f>
        <v>-0.17734151691742064</v>
      </c>
      <c r="AY226" s="25">
        <f>LN(G226/I226)</f>
        <v>2.5359321350534778E-3</v>
      </c>
      <c r="AZ226" s="25">
        <f>LN(N226/P226)</f>
        <v>3.7487154005803394E-3</v>
      </c>
      <c r="BA226" s="25">
        <f t="shared" si="164"/>
        <v>0.95800950149966768</v>
      </c>
      <c r="BB226" s="25">
        <f>AR225</f>
        <v>1.0381221843089388E-2</v>
      </c>
      <c r="BC226" s="25">
        <f t="shared" si="165"/>
        <v>6.7045736207564108E-3</v>
      </c>
      <c r="BD226" s="39">
        <f>IF(AR225&lt;0,1,0)</f>
        <v>0</v>
      </c>
      <c r="BE226" t="str">
        <f>IF(B226=2,IF(AV225&lt;0.226,IF(AND(ABS(AA226)&lt;0.03,AO226&lt;0.8),IF(AND(AT226&lt;0.5 &amp; Q225&lt;14),2,1),0),IF(AV225&lt;0.8,IF(AND(AT226&gt;0.2,AK226&gt;-0.03,AA226&gt;-0.01),1,0),0)),"")</f>
        <v/>
      </c>
      <c r="BF226" t="str">
        <f>IF(B226=2,IF(AV225&lt;0.226,IF(AND(ABS(AA226)&lt;0.03,AO226&lt;0.8),IF(AND(AT226&lt;0.5 &amp; Q225&lt;14),2,1),0),IF(AV225&lt;0.8,IF(AND(AT226&gt;0.2,AK226&gt;-0.03,AA226&gt;-0.01),1,0),0)),"")</f>
        <v/>
      </c>
      <c r="BG226">
        <f>IF(B226=3,IF(AV225&lt;0.85,IF(AND(K226&gt;942,AT226&gt;0.9),0.25,1)*IF(AR225&lt;-0.004,1,0.5),0),"")</f>
        <v>0</v>
      </c>
      <c r="BH226" t="str">
        <f>IF(B226=4,IF(AV225&lt;0.6,IF(AQ226&gt;=0,IF(K226&lt;1018,2,1),0),IF(AV225&gt;0.85,IF(AQ226&lt;=0,-0.5,0),0)),"")</f>
        <v/>
      </c>
      <c r="BI226" t="str">
        <f>IF(B226=5,IF(AV225&lt;0.4,IF(AQ226&gt; -0.004,1,0),IF(AV225&lt;0.95,IF(AND(AO226&lt;0.85,AT226&lt;0.95,AQ226&gt;0,K226&lt;1115),0.5,0),0)),"")</f>
        <v/>
      </c>
      <c r="BJ226" s="25" t="str">
        <f>IF(MAX(BE226:BI226)=0,"",MAX(BE226:BI226)*AR226)</f>
        <v/>
      </c>
    </row>
    <row r="227" spans="1:63">
      <c r="A227" s="1">
        <f>A226+1</f>
        <v>42838</v>
      </c>
      <c r="B227" s="41">
        <f t="shared" si="185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30"/>
        <v>3256.3694150000001</v>
      </c>
      <c r="T227" t="str">
        <f t="shared" si="150"/>
        <v>牛</v>
      </c>
      <c r="U227">
        <f t="shared" si="151"/>
        <v>3281.1369</v>
      </c>
      <c r="V227">
        <f t="shared" si="152"/>
        <v>3261.4901</v>
      </c>
      <c r="W227" s="40">
        <f t="shared" si="186"/>
        <v>6.0058013560600771E-3</v>
      </c>
      <c r="X227">
        <f t="shared" si="153"/>
        <v>1103</v>
      </c>
      <c r="Y227">
        <f t="shared" si="154"/>
        <v>930</v>
      </c>
      <c r="Z227" s="25">
        <f t="shared" si="166"/>
        <v>6.0169946993739818E-3</v>
      </c>
      <c r="AA227" s="25">
        <f t="shared" si="167"/>
        <v>-2.8476652982800431E-3</v>
      </c>
      <c r="AB227" s="25">
        <f t="shared" si="168"/>
        <v>-1.5443765557355E-3</v>
      </c>
      <c r="AC227" s="25">
        <f t="shared" si="169"/>
        <v>4.4614248003244997E-3</v>
      </c>
      <c r="AD227" s="25">
        <f t="shared" si="170"/>
        <v>4.8634183074561235E-3</v>
      </c>
      <c r="AE227" s="25">
        <f t="shared" si="171"/>
        <v>-1.142383048603982E-3</v>
      </c>
      <c r="AF227" s="25">
        <f t="shared" si="172"/>
        <v>3.3190417517207616E-3</v>
      </c>
      <c r="AG227" s="25">
        <f t="shared" si="173"/>
        <v>4.713764534406659E-4</v>
      </c>
      <c r="AH227" s="25">
        <f t="shared" si="174"/>
        <v>-4.6724485939921294E-4</v>
      </c>
      <c r="AI227" s="25">
        <f t="shared" si="175"/>
        <v>1.881319345684419E-3</v>
      </c>
      <c r="AJ227" s="25">
        <f t="shared" si="176"/>
        <v>1.7297504128191115E-3</v>
      </c>
      <c r="AK227" s="25">
        <f t="shared" si="177"/>
        <v>3.8689087320386106E-3</v>
      </c>
      <c r="AL227" s="25">
        <f t="shared" si="178"/>
        <v>6.0058013560600771E-3</v>
      </c>
      <c r="AM227" s="25">
        <f t="shared" si="179"/>
        <v>3.6345182406907293E-3</v>
      </c>
      <c r="AN227" s="25">
        <f t="shared" si="180"/>
        <v>0</v>
      </c>
      <c r="AO227" s="40">
        <f t="shared" si="181"/>
        <v>0.18975100270782358</v>
      </c>
      <c r="AP227" s="40">
        <f t="shared" si="182"/>
        <v>0.6636958690473701</v>
      </c>
      <c r="AQ227" s="25">
        <f t="shared" si="183"/>
        <v>2.1288964028234769E-4</v>
      </c>
      <c r="AR227" s="25">
        <f t="shared" si="184"/>
        <v>-5.4986698031802433E-4</v>
      </c>
      <c r="AS227" s="25">
        <f>LN(N227/C227)</f>
        <v>3.3190417517207616E-3</v>
      </c>
      <c r="AT227" s="28">
        <f>+(G227-I227)/(H227-I227)</f>
        <v>0.83399332206771226</v>
      </c>
      <c r="AU227" s="28">
        <f>+(N227-P227)/(O227-P227)</f>
        <v>0.58403972007760896</v>
      </c>
      <c r="AV227" s="40">
        <f>+(N227-V227)/(U227-V227)</f>
        <v>0.74227864079646533</v>
      </c>
      <c r="AW227" s="25">
        <f>LN(N227/C227)</f>
        <v>3.3190417517207616E-3</v>
      </c>
      <c r="AX227" s="28">
        <f>(N227-L227)/(U227-V227)</f>
        <v>-9.1714681271246906E-2</v>
      </c>
      <c r="AY227" s="25">
        <f>LN(G227/I227)</f>
        <v>5.0112917806425447E-3</v>
      </c>
      <c r="AZ227" s="25">
        <f>LN(N227/P227)</f>
        <v>2.1243072557338176E-3</v>
      </c>
      <c r="BA227" s="25">
        <f t="shared" si="164"/>
        <v>0.54296603221731454</v>
      </c>
      <c r="BB227" s="25">
        <f>AR226</f>
        <v>-1.221353043244372E-3</v>
      </c>
      <c r="BC227" s="25">
        <f t="shared" si="165"/>
        <v>-2.838300131064439E-3</v>
      </c>
      <c r="BD227" s="39">
        <f>IF(AR226&lt;0,1,0)</f>
        <v>1</v>
      </c>
      <c r="BE227" t="str">
        <f>IF(B227=2,IF(AV226&lt;0.226,IF(AND(ABS(AA227)&lt;0.03,AO227&lt;0.8),IF(AND(AT227&lt;0.5 &amp; Q226&lt;14),2,1),0),IF(AV226&lt;0.8,IF(AND(AT227&gt;0.2,AK227&gt;-0.03,AA227&gt;-0.01),1,0),0)),"")</f>
        <v/>
      </c>
      <c r="BF227" t="str">
        <f>IF(B227=2,IF(AV226&lt;0.226,IF(AND(ABS(AA227)&lt;0.03,AO227&lt;0.8),IF(AND(AT227&lt;0.5 &amp; Q226&lt;14),2,1),0),IF(AV226&lt;0.8,IF(AND(AT227&gt;0.2,AK227&gt;-0.03,AA227&gt;-0.01),1,0),0)),"")</f>
        <v/>
      </c>
      <c r="BG227" t="str">
        <f>IF(B227=3,IF(AV226&lt;0.85,IF(AND(K227&gt;942,AT227&gt;0.9),0.25,1)*IF(AR226&lt;-0.004,1,0.5),0),"")</f>
        <v/>
      </c>
      <c r="BH227">
        <f>IF(B227=4,IF(AV226&lt;0.6,IF(AQ227&gt;=0,IF(K227&lt;1018,2,1),0),IF(AV226&gt;0.85,IF(AQ227&lt;=0,-0.5,0),0)),"")</f>
        <v>2</v>
      </c>
      <c r="BI227" t="str">
        <f>IF(B227=5,IF(AV226&lt;0.4,IF(AQ227&gt; -0.004,1,0),IF(AV226&lt;0.95,IF(AND(AO227&lt;0.85,AT227&lt;0.95,AQ227&gt;0,K227&lt;1115),0.5,0),0)),"")</f>
        <v/>
      </c>
      <c r="BJ227" s="25">
        <f>IF(MAX(BE227:BI227)=0,"",MAX(BE227:BI227)*AR227)</f>
        <v>-1.0997339606360487E-3</v>
      </c>
    </row>
    <row r="228" spans="1:63">
      <c r="A228" s="1">
        <f>A227+1</f>
        <v>42839</v>
      </c>
      <c r="B228" s="41">
        <f t="shared" si="185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30"/>
        <v>3258.2420649999999</v>
      </c>
      <c r="T228" t="str">
        <f t="shared" si="150"/>
        <v>牛</v>
      </c>
      <c r="U228">
        <f t="shared" si="151"/>
        <v>3276.7112000000002</v>
      </c>
      <c r="V228">
        <f t="shared" si="152"/>
        <v>3238.8959</v>
      </c>
      <c r="W228" s="40">
        <f t="shared" si="186"/>
        <v>1.1607736322958544E-2</v>
      </c>
      <c r="X228">
        <f t="shared" si="153"/>
        <v>930</v>
      </c>
      <c r="Y228">
        <f t="shared" si="154"/>
        <v>1438</v>
      </c>
      <c r="Z228" s="25">
        <f t="shared" si="166"/>
        <v>1.1542645287144705E-2</v>
      </c>
      <c r="AA228" s="25">
        <f t="shared" si="167"/>
        <v>1.9718532900331586E-5</v>
      </c>
      <c r="AB228" s="25">
        <f t="shared" si="168"/>
        <v>-9.8841593742681842E-3</v>
      </c>
      <c r="AC228" s="25">
        <f t="shared" si="169"/>
        <v>1.7235769486904666E-3</v>
      </c>
      <c r="AD228" s="25">
        <f t="shared" si="170"/>
        <v>1.7491627694275327E-4</v>
      </c>
      <c r="AE228" s="25">
        <f t="shared" si="171"/>
        <v>-1.143282004601596E-2</v>
      </c>
      <c r="AF228" s="25">
        <f t="shared" si="172"/>
        <v>-9.709243097325489E-3</v>
      </c>
      <c r="AG228" s="25">
        <f t="shared" si="173"/>
        <v>-9.6895245644251313E-3</v>
      </c>
      <c r="AH228" s="25">
        <f t="shared" si="174"/>
        <v>-6.8088070954505989E-4</v>
      </c>
      <c r="AI228" s="25">
        <f t="shared" si="175"/>
        <v>-1.1814170558460111E-3</v>
      </c>
      <c r="AJ228" s="25">
        <f t="shared" si="176"/>
        <v>-1.1625923799835731E-3</v>
      </c>
      <c r="AK228" s="25">
        <f t="shared" si="177"/>
        <v>-4.4355823748008765E-3</v>
      </c>
      <c r="AL228" s="25">
        <f t="shared" si="178"/>
        <v>7.9218286467731599E-3</v>
      </c>
      <c r="AM228" s="25">
        <f t="shared" si="179"/>
        <v>7.0760599722646733E-3</v>
      </c>
      <c r="AN228" s="25">
        <f t="shared" si="180"/>
        <v>0</v>
      </c>
      <c r="AO228" s="40">
        <f t="shared" si="181"/>
        <v>0.97783407464706762</v>
      </c>
      <c r="AP228" s="40">
        <f t="shared" si="182"/>
        <v>0.97533552504350329</v>
      </c>
      <c r="AQ228" s="25">
        <f t="shared" si="183"/>
        <v>-1.3876579416428145E-3</v>
      </c>
      <c r="AR228" s="25">
        <f t="shared" si="184"/>
        <v>-5.2736607225245917E-3</v>
      </c>
      <c r="AS228" s="25">
        <f>LN(N228/C228)</f>
        <v>-9.709243097325489E-3</v>
      </c>
      <c r="AT228" s="28">
        <f>+(G228-I228)/(H228-I228)</f>
        <v>0.41703732353509154</v>
      </c>
      <c r="AU228" s="28">
        <f>+(N228-P228)/(O228-P228)</f>
        <v>0.24292714316150027</v>
      </c>
      <c r="AV228" s="40">
        <f>+(N228-V228)/(U228-V228)</f>
        <v>0.14775236478356937</v>
      </c>
      <c r="AW228" s="25">
        <f>LN(N228/C228)</f>
        <v>-9.709243097325489E-3</v>
      </c>
      <c r="AX228" s="28">
        <f>(N228-L228)/(U228-V228)</f>
        <v>-0.45366557980499306</v>
      </c>
      <c r="AY228" s="25">
        <f>LN(G228/I228)</f>
        <v>3.3113299950294499E-3</v>
      </c>
      <c r="AZ228" s="25">
        <f>LN(N228/P228)</f>
        <v>1.7235769486904666E-3</v>
      </c>
      <c r="BA228" s="25">
        <f t="shared" si="164"/>
        <v>0.74227864079646533</v>
      </c>
      <c r="BB228" s="25">
        <f>AR227</f>
        <v>-5.4986698031802433E-4</v>
      </c>
      <c r="BC228" s="25">
        <f t="shared" si="165"/>
        <v>3.3190417517207616E-3</v>
      </c>
      <c r="BD228" s="39">
        <f>IF(AR227&lt;0,1,0)</f>
        <v>1</v>
      </c>
      <c r="BE228" t="str">
        <f>IF(B228=2,IF(AV227&lt;0.226,IF(AND(ABS(AA228)&lt;0.03,AO228&lt;0.8),IF(AND(AT228&lt;0.5 &amp; Q227&lt;14),2,1),0),IF(AV227&lt;0.8,IF(AND(AT228&gt;0.2,AK228&gt;-0.03,AA228&gt;-0.01),1,0),0)),"")</f>
        <v/>
      </c>
      <c r="BF228" t="str">
        <f>IF(B228=2,IF(AV227&lt;0.226,IF(AND(ABS(AA228)&lt;0.03,AO228&lt;0.8),IF(AND(AT228&lt;0.5 &amp; Q227&lt;14),2,1),0),IF(AV227&lt;0.8,IF(AND(AT228&gt;0.2,AK228&gt;-0.03,AA228&gt;-0.01),1,0),0)),"")</f>
        <v/>
      </c>
      <c r="BG228" t="str">
        <f>IF(B228=3,IF(AV227&lt;0.85,IF(AND(K228&gt;942,AT228&gt;0.9),0.25,1)*IF(AR227&lt;-0.004,1,0.5),0),"")</f>
        <v/>
      </c>
      <c r="BH228" t="str">
        <f>IF(B228=4,IF(AV227&lt;0.6,IF(AQ228&gt;=0,IF(K228&lt;1018,2,1),0),IF(AV227&gt;0.85,IF(AQ228&lt;=0,-0.5,0),0)),"")</f>
        <v/>
      </c>
      <c r="BI228">
        <f>IF(B228=5,IF(AV227&lt;0.4,IF(AQ228&gt; -0.004,1,0),IF(AV227&lt;0.95,IF(AND(AO228&lt;0.85,AT228&lt;0.95,AQ228&gt;0,K228&lt;1115),0.5,0),0)),"")</f>
        <v>0</v>
      </c>
      <c r="BJ228" s="25" t="str">
        <f>IF(MAX(BE228:BI228)=0,"",MAX(BE228:BI228)*AR228)</f>
        <v/>
      </c>
    </row>
    <row r="229" spans="1:63" ht="54">
      <c r="A229" s="1">
        <v>42842</v>
      </c>
      <c r="B229" s="41">
        <f t="shared" si="185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30"/>
        <v>3258.3782250000004</v>
      </c>
      <c r="T229" t="str">
        <f t="shared" si="150"/>
        <v>熊</v>
      </c>
      <c r="U229">
        <f t="shared" si="151"/>
        <v>3229.9490999999998</v>
      </c>
      <c r="V229">
        <f t="shared" si="152"/>
        <v>3199.9650999999999</v>
      </c>
      <c r="W229" s="40">
        <f t="shared" si="186"/>
        <v>9.3264751002593606E-3</v>
      </c>
      <c r="X229">
        <f t="shared" si="153"/>
        <v>930</v>
      </c>
      <c r="Y229">
        <f t="shared" si="154"/>
        <v>1330</v>
      </c>
      <c r="Z229" s="25">
        <f t="shared" si="166"/>
        <v>9.2831184243739092E-3</v>
      </c>
      <c r="AA229" s="25">
        <f t="shared" si="167"/>
        <v>-4.4896984756862364E-3</v>
      </c>
      <c r="AB229" s="25">
        <f t="shared" si="168"/>
        <v>-2.5655577102592086E-3</v>
      </c>
      <c r="AC229" s="25">
        <f t="shared" si="169"/>
        <v>6.7609173900001155E-3</v>
      </c>
      <c r="AD229" s="25">
        <f t="shared" si="170"/>
        <v>0</v>
      </c>
      <c r="AE229" s="25">
        <f t="shared" si="171"/>
        <v>-9.3264751002592843E-3</v>
      </c>
      <c r="AF229" s="25">
        <f t="shared" si="172"/>
        <v>-2.5655577102592086E-3</v>
      </c>
      <c r="AG229" s="25">
        <f t="shared" si="173"/>
        <v>-7.0552561859455465E-3</v>
      </c>
      <c r="AH229" s="25">
        <f t="shared" si="174"/>
        <v>-1.8365750682485837E-3</v>
      </c>
      <c r="AI229" s="25">
        <f t="shared" si="175"/>
        <v>-1.3928490831719982E-3</v>
      </c>
      <c r="AJ229" s="25">
        <f t="shared" si="176"/>
        <v>-6.1012091344220393E-3</v>
      </c>
      <c r="AK229" s="25">
        <f t="shared" si="177"/>
        <v>-8.3125407416468795E-3</v>
      </c>
      <c r="AL229" s="25">
        <f t="shared" si="178"/>
        <v>8.6284299247789097E-3</v>
      </c>
      <c r="AM229" s="25">
        <f t="shared" si="179"/>
        <v>6.9709725069631431E-3</v>
      </c>
      <c r="AN229" s="25">
        <f t="shared" si="180"/>
        <v>0</v>
      </c>
      <c r="AO229" s="40">
        <f t="shared" si="181"/>
        <v>1</v>
      </c>
      <c r="AP229" s="40">
        <f t="shared" si="182"/>
        <v>1.5237607884826885</v>
      </c>
      <c r="AQ229" s="25">
        <f t="shared" si="183"/>
        <v>1.2250504394705462E-3</v>
      </c>
      <c r="AR229" s="25">
        <f t="shared" si="184"/>
        <v>5.7469830313875234E-3</v>
      </c>
      <c r="AS229" s="25">
        <f>LN(N229/C229)</f>
        <v>-2.5655577102592086E-3</v>
      </c>
      <c r="AT229" s="28">
        <f>+(G229-I229)/(H229-I229)</f>
        <v>3.6458314564227198E-2</v>
      </c>
      <c r="AU229" s="28">
        <f>+(N229-P229)/(O229-P229)</f>
        <v>0.96976519781279369</v>
      </c>
      <c r="AV229" s="40">
        <f>+(N229-V229)/(U229-V229)</f>
        <v>0.72398612593383604</v>
      </c>
      <c r="AW229" s="25">
        <f>LN(N229/C229)</f>
        <v>-2.5655577102592086E-3</v>
      </c>
      <c r="AX229" s="28">
        <f>(N229-L229)/(U229-V229)</f>
        <v>0.61572171824973609</v>
      </c>
      <c r="AY229" s="25">
        <f>LN(G229/I229)</f>
        <v>3.1588918313186289E-4</v>
      </c>
      <c r="AZ229" s="25">
        <f>LN(N229/P229)</f>
        <v>6.7609173900001155E-3</v>
      </c>
      <c r="BA229" s="25">
        <f t="shared" si="164"/>
        <v>0.14775236478356937</v>
      </c>
      <c r="BB229" s="25">
        <f>AR228</f>
        <v>-5.2736607225245917E-3</v>
      </c>
      <c r="BC229" s="25">
        <f t="shared" si="165"/>
        <v>-9.709243097325489E-3</v>
      </c>
      <c r="BD229" s="39">
        <f>IF(AR228&lt;0,1,0)</f>
        <v>1</v>
      </c>
      <c r="BE229" t="str">
        <f>IF(B229=2,IF(AV228&lt;0.226,IF(AND(ABS(AA229)&lt;0.03,AO229&lt;0.8),IF(AND(AT229&lt;0.5 &amp; Q228&lt;14),2,1),0),IF(AV228&lt;0.8,IF(AND(AT229&gt;0.2,AK229&gt;-0.03,AA229&gt;-0.01),1,0),0)),"")</f>
        <v/>
      </c>
      <c r="BF229" t="str">
        <f>IF(B229=2,IF(AV228&lt;0.226,IF(AND(ABS(AA229)&lt;0.03,AO229&lt;0.8),IF(AND(AT229&lt;0.5 &amp; Q228&lt;14),2,1),0),IF(AV228&lt;0.8,IF(AND(AT229&gt;0.2,AK229&gt;-0.03,AA229&gt;-0.01),1,0),0)),"")</f>
        <v/>
      </c>
      <c r="BG229" t="str">
        <f>IF(B229=3,IF(AV228&lt;0.85,IF(AND(K229&gt;942,AT229&gt;0.9),0.25,1)*IF(AR228&lt;-0.004,1,0.5),0),"")</f>
        <v/>
      </c>
      <c r="BH229" t="str">
        <f>IF(B229=4,IF(AV228&lt;0.6,IF(AQ229&gt;=0,IF(K229&lt;1018,2,1),0),IF(AV228&gt;0.85,IF(AQ229&lt;=0,-0.5,0),0)),"")</f>
        <v/>
      </c>
      <c r="BI229" t="str">
        <f>IF(B229=5,IF(AV228&lt;0.4,IF(AQ229&gt; -0.004,1,0),IF(AV228&lt;0.95,IF(AND(AO229&lt;0.85,AT229&lt;0.95,AQ229&gt;0,K229&lt;1115),0.5,0),0)),"")</f>
        <v/>
      </c>
      <c r="BJ229" s="25" t="str">
        <f>IF(MAX(BE229:BI229)=0,"",MAX(BE229:BI229)*AR229)</f>
        <v/>
      </c>
      <c r="BK229" s="50" t="s">
        <v>307</v>
      </c>
    </row>
    <row r="230" spans="1:63">
      <c r="A230" s="1">
        <v>42843</v>
      </c>
      <c r="B230" s="41">
        <f t="shared" si="185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30"/>
        <v>3255.9848300000003</v>
      </c>
      <c r="T230" t="str">
        <f t="shared" si="150"/>
        <v>熊</v>
      </c>
      <c r="U230">
        <f t="shared" si="151"/>
        <v>3225.0154000000002</v>
      </c>
      <c r="V230">
        <f t="shared" si="152"/>
        <v>3196.5171</v>
      </c>
      <c r="W230" s="40">
        <f t="shared" si="186"/>
        <v>8.8759146186715033E-3</v>
      </c>
      <c r="X230">
        <f t="shared" si="153"/>
        <v>1050</v>
      </c>
      <c r="Y230">
        <f t="shared" si="154"/>
        <v>1500</v>
      </c>
      <c r="Z230" s="25">
        <f t="shared" si="166"/>
        <v>8.8630754473407215E-3</v>
      </c>
      <c r="AA230" s="25">
        <f t="shared" si="167"/>
        <v>-1.9502048523444603E-3</v>
      </c>
      <c r="AB230" s="25">
        <f t="shared" si="168"/>
        <v>-8.8499179112422732E-3</v>
      </c>
      <c r="AC230" s="25">
        <f t="shared" si="169"/>
        <v>2.5996707429343864E-5</v>
      </c>
      <c r="AD230" s="25">
        <f t="shared" si="170"/>
        <v>2.9871093962701716E-3</v>
      </c>
      <c r="AE230" s="25">
        <f t="shared" si="171"/>
        <v>-5.8888052224012558E-3</v>
      </c>
      <c r="AF230" s="25">
        <f t="shared" si="172"/>
        <v>-5.8628085149719797E-3</v>
      </c>
      <c r="AG230" s="25">
        <f t="shared" si="173"/>
        <v>-7.8130133673163724E-3</v>
      </c>
      <c r="AH230" s="25">
        <f t="shared" si="174"/>
        <v>5.3158163356145129E-4</v>
      </c>
      <c r="AI230" s="25">
        <f t="shared" si="175"/>
        <v>1.062539097561154E-3</v>
      </c>
      <c r="AJ230" s="25">
        <f t="shared" si="176"/>
        <v>1.2627480455444388E-3</v>
      </c>
      <c r="AK230" s="25">
        <f t="shared" si="177"/>
        <v>9.7156979535041414E-4</v>
      </c>
      <c r="AL230" s="25">
        <f t="shared" si="178"/>
        <v>3.869940746521965E-3</v>
      </c>
      <c r="AM230" s="25">
        <f t="shared" si="179"/>
        <v>8.1384679973188854E-3</v>
      </c>
      <c r="AN230" s="25">
        <f t="shared" si="180"/>
        <v>0</v>
      </c>
      <c r="AO230" s="40">
        <f t="shared" si="181"/>
        <v>0.22778469072370536</v>
      </c>
      <c r="AP230" s="40">
        <f t="shared" si="182"/>
        <v>0.73168225424475675</v>
      </c>
      <c r="AQ230" s="25">
        <f t="shared" si="183"/>
        <v>5.0243366094447021E-4</v>
      </c>
      <c r="AR230" s="25">
        <f t="shared" si="184"/>
        <v>-6.8343783103224122E-3</v>
      </c>
      <c r="AS230" s="25">
        <f>LN(N230/C230)</f>
        <v>-5.8628085149719797E-3</v>
      </c>
      <c r="AT230" s="28">
        <f>+(G230-I230)/(H230-I230)</f>
        <v>0.478697868582658</v>
      </c>
      <c r="AU230" s="28">
        <f>+(N230-P230)/(O230-P230)</f>
        <v>3.1813605197306195E-3</v>
      </c>
      <c r="AV230" s="40">
        <f>+(N230-V230)/(U230-V230)</f>
        <v>2.9159634083377119E-3</v>
      </c>
      <c r="AW230" s="25">
        <f>LN(N230/C230)</f>
        <v>-5.8628085149719797E-3</v>
      </c>
      <c r="AX230" s="28">
        <f>(N230-L230)/(U230-V230)</f>
        <v>-0.76922483095482797</v>
      </c>
      <c r="AY230" s="25">
        <f>LN(G230/I230)</f>
        <v>1.8544011456022591E-3</v>
      </c>
      <c r="AZ230" s="25">
        <f>LN(N230/P230)</f>
        <v>2.5996707429343864E-5</v>
      </c>
      <c r="BA230" s="25">
        <f t="shared" si="164"/>
        <v>0.72398612593383604</v>
      </c>
      <c r="BB230" s="25">
        <f>AR229</f>
        <v>5.7469830313875234E-3</v>
      </c>
      <c r="BC230" s="25">
        <f t="shared" si="165"/>
        <v>-2.5655577102592086E-3</v>
      </c>
      <c r="BD230" s="39">
        <f>IF(AR229&lt;0,1,0)</f>
        <v>0</v>
      </c>
      <c r="BE230">
        <f>IF(B230=2,IF(AV229&lt;0.226,IF(AND(ABS(AA230)&lt;0.03,AO230&lt;0.8),IF(AND(AT230&lt;0.5 &amp; Q229&lt;14),2,1),0),IF(AV229&lt;0.8,IF(AND(AT230&gt;0.2,AK230&gt;-0.03,AA230&gt;-0.01),1,0),0)),"")</f>
        <v>1</v>
      </c>
      <c r="BF230">
        <f>IF(B230=2,IF(AV229&lt;0.226,IF(AND(ABS(AA230)&lt;0.03,AO230&lt;0.8),IF(AND(AT230&lt;0.5 &amp; Q229&lt;14),2,1),0),IF(AV229&lt;0.8,IF(AND(AT230&gt;0.2,AK230&gt;-0.03,AA230&gt;-0.01),1,0),0)),"")</f>
        <v>1</v>
      </c>
      <c r="BG230" t="str">
        <f>IF(B230=3,IF(AV229&lt;0.85,IF(AND(K230&gt;942,AT230&gt;0.9),0.25,1)*IF(AR229&lt;-0.004,1,0.5),0),"")</f>
        <v/>
      </c>
      <c r="BH230" t="str">
        <f>IF(B230=4,IF(AV229&lt;0.6,IF(AQ230&gt;=0,IF(K230&lt;1018,2,1),0),IF(AV229&gt;0.85,IF(AQ230&lt;=0,-0.5,0),0)),"")</f>
        <v/>
      </c>
      <c r="BI230" t="str">
        <f>IF(B230=5,IF(AV229&lt;0.4,IF(AQ230&gt; -0.004,1,0),IF(AV229&lt;0.95,IF(AND(AO230&lt;0.85,AT230&lt;0.95,AQ230&gt;0,K230&lt;1115),0.5,0),0)),"")</f>
        <v/>
      </c>
      <c r="BJ230" s="25">
        <f>IF(MAX(BE230:BI230)=0,"",MAX(BE230:BI230)*AR230)</f>
        <v>-6.8343783103224122E-3</v>
      </c>
    </row>
    <row r="231" spans="1:63">
      <c r="A231" s="1">
        <v>42844</v>
      </c>
      <c r="B231" s="41">
        <f t="shared" si="185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30"/>
        <v>3253.9492799999998</v>
      </c>
      <c r="T231" t="str">
        <f t="shared" si="150"/>
        <v>熊</v>
      </c>
      <c r="U231">
        <f t="shared" si="151"/>
        <v>3189.4367999999999</v>
      </c>
      <c r="V231">
        <f t="shared" si="152"/>
        <v>3147.1093999999998</v>
      </c>
      <c r="W231" s="40">
        <f t="shared" si="186"/>
        <v>1.3359968740880381E-2</v>
      </c>
      <c r="X231">
        <f t="shared" si="153"/>
        <v>934</v>
      </c>
      <c r="Y231">
        <f t="shared" si="154"/>
        <v>1342</v>
      </c>
      <c r="Z231" s="25">
        <f t="shared" si="166"/>
        <v>1.3291001316935629E-2</v>
      </c>
      <c r="AA231" s="25">
        <f t="shared" si="167"/>
        <v>-3.740390555655997E-3</v>
      </c>
      <c r="AB231" s="25">
        <f t="shared" si="168"/>
        <v>-5.700259936056596E-3</v>
      </c>
      <c r="AC231" s="25">
        <f t="shared" si="169"/>
        <v>7.659708804823806E-3</v>
      </c>
      <c r="AD231" s="25">
        <f t="shared" si="170"/>
        <v>1.4969325222899401E-3</v>
      </c>
      <c r="AE231" s="25">
        <f t="shared" si="171"/>
        <v>-1.1863036218590485E-2</v>
      </c>
      <c r="AF231" s="25">
        <f t="shared" si="172"/>
        <v>-4.2033274137666084E-3</v>
      </c>
      <c r="AG231" s="25">
        <f t="shared" si="173"/>
        <v>-7.9437179694225139E-3</v>
      </c>
      <c r="AH231" s="25">
        <f t="shared" si="174"/>
        <v>-8.0917192368962817E-4</v>
      </c>
      <c r="AI231" s="25">
        <f t="shared" si="175"/>
        <v>9.3071620105500603E-4</v>
      </c>
      <c r="AJ231" s="25">
        <f t="shared" si="176"/>
        <v>-3.4402427439887023E-3</v>
      </c>
      <c r="AK231" s="25">
        <f t="shared" si="177"/>
        <v>-6.647512997932389E-3</v>
      </c>
      <c r="AL231" s="25">
        <f t="shared" si="178"/>
        <v>1.2503739830074818E-2</v>
      </c>
      <c r="AM231" s="25">
        <f t="shared" si="179"/>
        <v>8.1851267818270901E-3</v>
      </c>
      <c r="AN231" s="25">
        <f t="shared" si="180"/>
        <v>0</v>
      </c>
      <c r="AO231" s="40">
        <f t="shared" si="181"/>
        <v>0.87962131228616147</v>
      </c>
      <c r="AP231" s="40">
        <f t="shared" si="182"/>
        <v>1.1807497047810303</v>
      </c>
      <c r="AQ231" s="25">
        <f t="shared" si="183"/>
        <v>-1.0112375994270621E-3</v>
      </c>
      <c r="AR231" s="25">
        <f t="shared" si="184"/>
        <v>2.4441855841657268E-3</v>
      </c>
      <c r="AS231" s="25">
        <f>LN(N231/C231)</f>
        <v>-4.2033274137666084E-3</v>
      </c>
      <c r="AT231" s="28">
        <f>+(G231-I231)/(H231-I231)</f>
        <v>0.34722039988292586</v>
      </c>
      <c r="AU231" s="28">
        <f>+(N231-P231)/(O231-P231)</f>
        <v>0.93556206795229857</v>
      </c>
      <c r="AV231" s="40">
        <f>+(N231-V231)/(U231-V231)</f>
        <v>0.57169823802075947</v>
      </c>
      <c r="AW231" s="25">
        <f>LN(N231/C231)</f>
        <v>-4.2033274137666084E-3</v>
      </c>
      <c r="AX231" s="28">
        <f>(N231-L231)/(U231-V231)</f>
        <v>0.18290280054999272</v>
      </c>
      <c r="AY231" s="25">
        <f>LN(G231/I231)</f>
        <v>4.3592943098524619E-3</v>
      </c>
      <c r="AZ231" s="25">
        <f>LN(N231/P231)</f>
        <v>7.659708804823806E-3</v>
      </c>
      <c r="BA231" s="25">
        <f t="shared" si="164"/>
        <v>2.9159634083377119E-3</v>
      </c>
      <c r="BB231" s="25">
        <f>AR230</f>
        <v>-6.8343783103224122E-3</v>
      </c>
      <c r="BC231" s="25">
        <f t="shared" si="165"/>
        <v>-5.8628085149719797E-3</v>
      </c>
      <c r="BD231" s="39">
        <f>IF(AR230&lt;0,1,0)</f>
        <v>1</v>
      </c>
      <c r="BE231" t="str">
        <f>IF(B231=2,IF(AV230&lt;0.226,IF(AND(ABS(AA231)&lt;0.03,AO231&lt;0.8),IF(AND(AT231&lt;0.5 &amp; Q230&lt;14),2,1),0),IF(AV230&lt;0.8,IF(AND(AT231&gt;0.2,AK231&gt;-0.03,AA231&gt;-0.01),1,0),0)),"")</f>
        <v/>
      </c>
      <c r="BF231" t="str">
        <f>IF(B231=2,IF(AV230&lt;0.226,IF(AND(ABS(AA231)&lt;0.03,AO231&lt;0.8),IF(AND(AT231&lt;0.5 &amp; Q230&lt;14),2,1),0),IF(AV230&lt;0.8,IF(AND(AT231&gt;0.2,AK231&gt;-0.03,AA231&gt;-0.01),1,0),0)),"")</f>
        <v/>
      </c>
      <c r="BG231">
        <f>IF(B231=3,IF(AV230&lt;0.85,IF(AND(K231&gt;942,AT231&gt;0.9),0.25,1)*IF(AR230&lt;-0.004,1,0.5),0),"")</f>
        <v>1</v>
      </c>
      <c r="BH231" t="str">
        <f>IF(B231=4,IF(AV230&lt;0.6,IF(AQ231&gt;=0,IF(K231&lt;1018,2,1),0),IF(AV230&gt;0.85,IF(AQ231&lt;=0,-0.5,0),0)),"")</f>
        <v/>
      </c>
      <c r="BI231" t="str">
        <f>IF(B231=5,IF(AV230&lt;0.4,IF(AQ231&gt; -0.004,1,0),IF(AV230&lt;0.95,IF(AND(AO231&lt;0.85,AT231&lt;0.95,AQ231&gt;0,K231&lt;1115),0.5,0),0)),"")</f>
        <v/>
      </c>
      <c r="BJ231" s="25">
        <f>IF(MAX(BE231:BI231)=0,"",MAX(BE231:BI231)*AR231)</f>
        <v>2.4441855841657268E-3</v>
      </c>
    </row>
    <row r="232" spans="1:63">
      <c r="A232" s="1">
        <v>42845</v>
      </c>
      <c r="B232" s="41">
        <f t="shared" si="185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30"/>
        <v>3249.988535</v>
      </c>
      <c r="T232" t="str">
        <f t="shared" ref="T232:T238" si="187">IF(AVERAGE(N231)&lt;S231,"熊",IF(AVERAGE(N231)&gt;S231,"牛",""))</f>
        <v>熊</v>
      </c>
      <c r="U232">
        <f t="shared" ref="U232:U238" si="188">MAX(H232,O232)</f>
        <v>3178.1826000000001</v>
      </c>
      <c r="V232">
        <f t="shared" ref="V232:V238" si="189">MIN(I232,P232)</f>
        <v>3148.2329</v>
      </c>
      <c r="W232" s="40">
        <f t="shared" si="186"/>
        <v>9.4682126842676791E-3</v>
      </c>
      <c r="X232">
        <f t="shared" ref="X232:X238" si="190">IF(U232=H232,J232,Q232)</f>
        <v>949</v>
      </c>
      <c r="Y232">
        <f t="shared" ref="Y232:Y238" si="191">IF(V232=I232,K232,R232)</f>
        <v>1406</v>
      </c>
      <c r="Z232" s="25">
        <f t="shared" si="166"/>
        <v>9.4607925980797463E-3</v>
      </c>
      <c r="AA232" s="25">
        <f t="shared" si="167"/>
        <v>-1.7809454389482169E-3</v>
      </c>
      <c r="AB232" s="25">
        <f t="shared" si="168"/>
        <v>-1.761140426051316E-3</v>
      </c>
      <c r="AC232" s="25">
        <f t="shared" si="169"/>
        <v>7.707072258216389E-3</v>
      </c>
      <c r="AD232" s="25">
        <f t="shared" si="170"/>
        <v>3.9463798738371839E-3</v>
      </c>
      <c r="AE232" s="25">
        <f t="shared" si="171"/>
        <v>-5.5218328104306167E-3</v>
      </c>
      <c r="AF232" s="25">
        <f t="shared" si="172"/>
        <v>2.1852394477858764E-3</v>
      </c>
      <c r="AG232" s="25">
        <f t="shared" si="172"/>
        <v>2.5882268649999674E-3</v>
      </c>
      <c r="AH232" s="25">
        <f t="shared" si="174"/>
        <v>-1.306287961903324E-4</v>
      </c>
      <c r="AI232" s="25">
        <f t="shared" si="175"/>
        <v>9.968605545894614E-4</v>
      </c>
      <c r="AJ232" s="25">
        <f t="shared" si="176"/>
        <v>8.7065428689363244E-4</v>
      </c>
      <c r="AK232" s="25">
        <f t="shared" si="177"/>
        <v>9.0448758719657613E-4</v>
      </c>
      <c r="AL232" s="25">
        <f t="shared" si="178"/>
        <v>5.5392565426817704E-3</v>
      </c>
      <c r="AM232" s="25">
        <f t="shared" si="179"/>
        <v>7.9794308792403568E-3</v>
      </c>
      <c r="AN232" s="25">
        <f t="shared" si="180"/>
        <v>0</v>
      </c>
      <c r="AO232" s="40">
        <f t="shared" si="181"/>
        <v>0.28699426410193857</v>
      </c>
      <c r="AP232" s="40">
        <f t="shared" si="182"/>
        <v>0.60841530863915061</v>
      </c>
      <c r="AQ232" s="25">
        <f t="shared" si="183"/>
        <v>8.9266554431405179E-4</v>
      </c>
      <c r="AR232" s="25">
        <f t="shared" si="184"/>
        <v>1.2807518605893839E-3</v>
      </c>
      <c r="AS232" s="25">
        <f>LN(N232/C232)</f>
        <v>2.1852394477858764E-3</v>
      </c>
      <c r="AT232" s="28">
        <f>+(G232-I232)/(H232-I232)</f>
        <v>0.45016262153894576</v>
      </c>
      <c r="AU232" s="28">
        <f>+(N232-P232)/(O232-P232)</f>
        <v>0.96573571859041507</v>
      </c>
      <c r="AV232" s="40">
        <f>+(N232-V232)/(U232-V232)</f>
        <v>0.81327692764868342</v>
      </c>
      <c r="AW232" s="25">
        <f>LN(N232/C232)</f>
        <v>2.1852394477858764E-3</v>
      </c>
      <c r="AX232" s="28">
        <f>(N232-L232)/(U232-V232)</f>
        <v>0.1355839958330127</v>
      </c>
      <c r="AY232" s="25">
        <f>LN(G232/I232)</f>
        <v>2.4973642560411845E-3</v>
      </c>
      <c r="AZ232" s="25">
        <f>LN(N232/P232)</f>
        <v>7.707072258216389E-3</v>
      </c>
      <c r="BA232" s="25">
        <f t="shared" si="164"/>
        <v>0.57169823802075947</v>
      </c>
      <c r="BB232" s="25">
        <f>AR231</f>
        <v>2.4441855841657268E-3</v>
      </c>
      <c r="BC232" s="25">
        <f t="shared" si="165"/>
        <v>-4.2033274137666084E-3</v>
      </c>
      <c r="BD232" s="39">
        <f>IF(AR231&lt;0,1,0)</f>
        <v>0</v>
      </c>
      <c r="BE232" t="str">
        <f>IF(B232=2,IF(AV231&lt;0.226,IF(AND(ABS(AA232)&lt;0.03,AO232&lt;0.8),IF(AND(AT232&lt;0.5 &amp; Q231&lt;14),2,1),0),IF(AV231&lt;0.8,IF(AND(AT232&gt;0.2,AK232&gt;-0.03,AA232&gt;-0.01),1,0),0)),"")</f>
        <v/>
      </c>
      <c r="BF232" t="str">
        <f>IF(B232=2,IF(AV231&lt;0.226,IF(AND(ABS(AA232)&lt;0.03,AO232&lt;0.8),IF(AND(AT232&lt;0.5 &amp; Q231&lt;14),2,1),0),IF(AV231&lt;0.8,IF(AND(AT232&gt;0.2,AK232&gt;-0.03,AA232&gt;-0.01),1,0),0)),"")</f>
        <v/>
      </c>
      <c r="BG232" t="str">
        <f>IF(B232=3,IF(AV231&lt;0.85,IF(AND(K232&gt;942,AT232&gt;0.9),0.25,1)*IF(AR231&lt;-0.004,1,0.5),0),"")</f>
        <v/>
      </c>
      <c r="BH232">
        <f>IF(B232=4,IF(AV231&lt;0.6,IF(AQ232&gt;=0,IF(K232&lt;1018,2,1),0),IF(AV231&gt;0.85,IF(AQ232&lt;=0,-0.5,0),0)),"")</f>
        <v>1</v>
      </c>
      <c r="BI232" t="str">
        <f>IF(B232=5,IF(AV231&lt;0.4,IF(AQ232&gt; -0.004,1,0),IF(AV231&lt;0.95,IF(AND(AO232&lt;0.85,AT232&lt;0.95,AQ232&gt;0,K232&lt;1115),0.5,0),0)),"")</f>
        <v/>
      </c>
      <c r="BJ232" s="25">
        <f>IF(MAX(BE232:BI232)=0,"",MAX(BE232:BI232)*AR232)</f>
        <v>1.2807518605893839E-3</v>
      </c>
    </row>
    <row r="233" spans="1:63">
      <c r="A233" s="1">
        <v>42846</v>
      </c>
      <c r="B233" s="41">
        <f t="shared" si="185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30"/>
        <v>3245.5080150000003</v>
      </c>
      <c r="T233" t="str">
        <f t="shared" si="187"/>
        <v>熊</v>
      </c>
      <c r="U233">
        <f t="shared" si="188"/>
        <v>3180.6624999999999</v>
      </c>
      <c r="V233">
        <f t="shared" si="189"/>
        <v>3158.8863000000001</v>
      </c>
      <c r="W233" s="40">
        <f t="shared" si="186"/>
        <v>6.8699796574964861E-3</v>
      </c>
      <c r="X233">
        <f t="shared" si="190"/>
        <v>1031</v>
      </c>
      <c r="Y233">
        <f t="shared" si="191"/>
        <v>1352</v>
      </c>
      <c r="Z233" s="25">
        <f t="shared" si="166"/>
        <v>6.8688355598015777E-3</v>
      </c>
      <c r="AA233" s="25">
        <f t="shared" si="167"/>
        <v>-7.2534874641294405E-4</v>
      </c>
      <c r="AB233" s="25">
        <f t="shared" si="168"/>
        <v>-2.3425056467236008E-3</v>
      </c>
      <c r="AC233" s="25">
        <f t="shared" si="169"/>
        <v>4.5274740107727534E-3</v>
      </c>
      <c r="AD233" s="25">
        <f t="shared" si="170"/>
        <v>3.2664736151505687E-3</v>
      </c>
      <c r="AE233" s="25">
        <f t="shared" si="171"/>
        <v>-3.6035060423459716E-3</v>
      </c>
      <c r="AF233" s="25">
        <f t="shared" si="172"/>
        <v>9.2396796842686803E-4</v>
      </c>
      <c r="AG233" s="25">
        <f t="shared" si="173"/>
        <v>1.9861922201401912E-4</v>
      </c>
      <c r="AH233" s="25">
        <f t="shared" si="174"/>
        <v>-5.4041204577557841E-4</v>
      </c>
      <c r="AI233" s="25">
        <f t="shared" si="175"/>
        <v>-1.9971776800727241E-4</v>
      </c>
      <c r="AJ233" s="25">
        <f t="shared" si="176"/>
        <v>1.7353062601826916E-3</v>
      </c>
      <c r="AK233" s="25">
        <f t="shared" si="177"/>
        <v>1.295477288451247E-3</v>
      </c>
      <c r="AL233" s="25">
        <f t="shared" si="178"/>
        <v>4.4769375711337673E-3</v>
      </c>
      <c r="AM233" s="25">
        <f t="shared" si="179"/>
        <v>5.0244165077596801E-3</v>
      </c>
      <c r="AN233" s="25">
        <f t="shared" si="180"/>
        <v>0</v>
      </c>
      <c r="AO233" s="40">
        <f t="shared" si="181"/>
        <v>0.26993623221050445</v>
      </c>
      <c r="AP233" s="40">
        <f t="shared" si="182"/>
        <v>0.43184729514773645</v>
      </c>
      <c r="AQ233" s="25">
        <f t="shared" si="183"/>
        <v>-8.451151802181553E-4</v>
      </c>
      <c r="AR233" s="25">
        <f t="shared" si="184"/>
        <v>-3.7150932002427711E-4</v>
      </c>
      <c r="AS233" s="25">
        <f>LN(N233/C233)</f>
        <v>9.2396796842686803E-4</v>
      </c>
      <c r="AT233" s="28">
        <f>+(G233-I233)/(H233-I233)</f>
        <v>0.55919283773704176</v>
      </c>
      <c r="AU233" s="28">
        <f>+(N233-P233)/(O233-P233)</f>
        <v>0.90087043961914637</v>
      </c>
      <c r="AV233" s="40">
        <f>+(N233-V233)/(U233-V233)</f>
        <v>0.65825075081969864</v>
      </c>
      <c r="AW233" s="25">
        <f>LN(N233/C233)</f>
        <v>9.2396796842686803E-4</v>
      </c>
      <c r="AX233" s="28">
        <f>(N233-L233)/(U233-V233)</f>
        <v>-5.414626978078365E-2</v>
      </c>
      <c r="AY233" s="25">
        <f>LN(G233/I233)</f>
        <v>2.5059412444345549E-3</v>
      </c>
      <c r="AZ233" s="25">
        <f>LN(N233/P233)</f>
        <v>4.5274740107727534E-3</v>
      </c>
      <c r="BA233" s="25">
        <f t="shared" si="164"/>
        <v>0.81327692764868342</v>
      </c>
      <c r="BB233" s="25">
        <f>AR232</f>
        <v>1.2807518605893839E-3</v>
      </c>
      <c r="BC233" s="25">
        <f t="shared" si="165"/>
        <v>2.1852394477858764E-3</v>
      </c>
      <c r="BD233" s="39">
        <f>IF(AR232&lt;0,1,0)</f>
        <v>0</v>
      </c>
      <c r="BE233" t="str">
        <f>IF(B233=2,IF(AV232&lt;0.226,IF(AND(ABS(AA233)&lt;0.03,AO233&lt;0.8),IF(AND(AT233&lt;0.5 &amp; Q232&lt;14),2,1),0),IF(AV232&lt;0.8,IF(AND(AT233&gt;0.2,AK233&gt;-0.03,AA233&gt;-0.01),1,0),0)),"")</f>
        <v/>
      </c>
      <c r="BF233" t="str">
        <f>IF(B233=2,IF(AV232&lt;0.226,IF(AND(ABS(AA233)&lt;0.03,AO233&lt;0.8),IF(AND(AT233&lt;0.5 &amp; Q232&lt;14),2,1),0),IF(AV232&lt;0.8,IF(AND(AT233&gt;0.2,AK233&gt;-0.03,AA233&gt;-0.01),1,0),0)),"")</f>
        <v/>
      </c>
      <c r="BG233" t="str">
        <f>IF(B233=3,IF(AV232&lt;0.85,IF(AND(K233&gt;942,AT233&gt;0.9),0.25,1)*IF(AR232&lt;-0.004,1,0.5),0),"")</f>
        <v/>
      </c>
      <c r="BH233" t="str">
        <f>IF(B233=4,IF(AV232&lt;0.6,IF(AQ233&gt;=0,IF(K233&lt;1018,2,1),0),IF(AV232&gt;0.85,IF(AQ233&lt;=0,-0.5,0),0)),"")</f>
        <v/>
      </c>
      <c r="BI233">
        <f>IF(B233=5,IF(AV232&lt;0.4,IF(AQ233&gt; -0.004,1,0),IF(AV232&lt;0.95,IF(AND(AO233&lt;0.85,AT233&lt;0.95,AQ233&gt;0,K233&lt;1115),0.5,0),0)),"")</f>
        <v>0</v>
      </c>
      <c r="BJ233" s="25" t="str">
        <f>IF(MAX(BE233:BI233)=0,"",MAX(BE233:BI233)*AR233)</f>
        <v/>
      </c>
    </row>
    <row r="234" spans="1:63">
      <c r="A234" s="1">
        <v>42849</v>
      </c>
      <c r="B234" s="41">
        <f t="shared" si="185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30"/>
        <v>3241.8967200000002</v>
      </c>
      <c r="T234" t="str">
        <f t="shared" si="187"/>
        <v>熊</v>
      </c>
      <c r="U234">
        <f t="shared" si="188"/>
        <v>3164.2478999999998</v>
      </c>
      <c r="V234">
        <f t="shared" si="189"/>
        <v>3111.5612000000001</v>
      </c>
      <c r="W234" s="40">
        <f t="shared" si="186"/>
        <v>1.6790803222170997E-2</v>
      </c>
      <c r="X234">
        <f t="shared" si="190"/>
        <v>930</v>
      </c>
      <c r="Y234">
        <f t="shared" si="191"/>
        <v>1342</v>
      </c>
      <c r="Z234" s="25">
        <f t="shared" si="166"/>
        <v>1.6650623359819483E-2</v>
      </c>
      <c r="AA234" s="25">
        <f t="shared" si="167"/>
        <v>-2.8316057544948755E-3</v>
      </c>
      <c r="AB234" s="25">
        <f t="shared" si="168"/>
        <v>-1.095389662756838E-2</v>
      </c>
      <c r="AC234" s="25">
        <f t="shared" si="169"/>
        <v>5.8369065946024482E-3</v>
      </c>
      <c r="AD234" s="25">
        <f t="shared" si="170"/>
        <v>0</v>
      </c>
      <c r="AE234" s="25">
        <f t="shared" si="171"/>
        <v>-1.6790803222170886E-2</v>
      </c>
      <c r="AF234" s="25">
        <f t="shared" si="172"/>
        <v>-1.095389662756838E-2</v>
      </c>
      <c r="AG234" s="25">
        <f t="shared" si="173"/>
        <v>-1.3785502382063306E-2</v>
      </c>
      <c r="AH234" s="25">
        <f t="shared" si="174"/>
        <v>-2.2533719613376984E-3</v>
      </c>
      <c r="AI234" s="25">
        <f t="shared" si="175"/>
        <v>-6.5142470468781298E-3</v>
      </c>
      <c r="AJ234" s="25">
        <f t="shared" si="176"/>
        <v>-6.3158064635088123E-3</v>
      </c>
      <c r="AK234" s="25">
        <f t="shared" si="177"/>
        <v>-1.2864483314148039E-2</v>
      </c>
      <c r="AL234" s="25">
        <f t="shared" si="178"/>
        <v>1.6107810358210437E-2</v>
      </c>
      <c r="AM234" s="25">
        <f t="shared" si="179"/>
        <v>7.4116892046270878E-3</v>
      </c>
      <c r="AN234" s="25">
        <f t="shared" si="180"/>
        <v>0</v>
      </c>
      <c r="AO234" s="40">
        <f t="shared" si="181"/>
        <v>1</v>
      </c>
      <c r="AP234" s="40">
        <f t="shared" si="182"/>
        <v>1.177461590797616</v>
      </c>
      <c r="AQ234" s="25">
        <f t="shared" si="183"/>
        <v>-2.0005257449420776E-3</v>
      </c>
      <c r="AR234" s="25">
        <f t="shared" si="184"/>
        <v>1.9105866865798207E-3</v>
      </c>
      <c r="AS234" s="25">
        <f>LN(N234/C234)</f>
        <v>-1.095389662756838E-2</v>
      </c>
      <c r="AT234" s="28">
        <f>+(G234-I234)/(H234-I234)</f>
        <v>0.20005814781411757</v>
      </c>
      <c r="AU234" s="28">
        <f>+(N234-P234)/(O234-P234)</f>
        <v>0.78690663394908589</v>
      </c>
      <c r="AV234" s="40">
        <f>+(N234-V234)/(U234-V234)</f>
        <v>0.34572292438129126</v>
      </c>
      <c r="AW234" s="25">
        <f>LN(N234/C234)</f>
        <v>-1.095389662756838E-2</v>
      </c>
      <c r="AX234" s="28">
        <f>(N234-L234)/(U234-V234)</f>
        <v>0.11338724953355846</v>
      </c>
      <c r="AY234" s="25">
        <f>LN(G234/I234)</f>
        <v>3.2433270440624519E-3</v>
      </c>
      <c r="AZ234" s="25">
        <f>LN(N234/P234)</f>
        <v>5.8369065946024482E-3</v>
      </c>
      <c r="BA234" s="25">
        <f t="shared" si="164"/>
        <v>0.65825075081969864</v>
      </c>
      <c r="BB234" s="25">
        <f>AR233</f>
        <v>-3.7150932002427711E-4</v>
      </c>
      <c r="BC234" s="25">
        <f t="shared" si="165"/>
        <v>9.2396796842686803E-4</v>
      </c>
      <c r="BD234" s="39">
        <f>IF(AR233&lt;0,1,0)</f>
        <v>1</v>
      </c>
      <c r="BE234" t="str">
        <f>IF(B234=2,IF(AV233&lt;0.226,IF(AND(ABS(AA234)&lt;0.03,AO234&lt;0.8),IF(AND(AT234&lt;0.5 &amp; Q233&lt;14),2,1),0),IF(AV233&lt;0.8,IF(AND(AT234&gt;0.2,AK234&gt;-0.03,AA234&gt;-0.01),1,0),0)),"")</f>
        <v/>
      </c>
      <c r="BF234" t="str">
        <f>IF(B234=2,IF(AV233&lt;0.226,IF(AND(ABS(AA234)&lt;0.03,AO234&lt;0.8),IF(AND(AT234&lt;0.5 &amp; Q233&lt;14),2,1),0),IF(AV233&lt;0.8,IF(AND(AT234&gt;0.2,AK234&gt;-0.03,AA234&gt;-0.01),1,0),0)),"")</f>
        <v/>
      </c>
      <c r="BG234" t="str">
        <f>IF(B234=3,IF(AV233&lt;0.85,IF(AND(K234&gt;942,AT234&gt;0.9),0.25,1)*IF(AR233&lt;-0.004,1,0.5),0),"")</f>
        <v/>
      </c>
      <c r="BH234" t="str">
        <f>IF(B234=4,IF(AV233&lt;0.6,IF(AQ234&gt;=0,IF(K234&lt;1018,2,1),0),IF(AV233&gt;0.85,IF(AQ234&lt;=0,-0.5,0),0)),"")</f>
        <v/>
      </c>
      <c r="BI234" t="str">
        <f>IF(B234=5,IF(AV233&lt;0.4,IF(AQ234&gt; -0.004,1,0),IF(AV233&lt;0.95,IF(AND(AO234&lt;0.85,AT234&lt;0.95,AQ234&gt;0,K234&lt;1115),0.5,0),0)),"")</f>
        <v/>
      </c>
      <c r="BJ234" s="25" t="str">
        <f>IF(MAX(BE234:BI234)=0,"",MAX(BE234:BI234)*AR234)</f>
        <v/>
      </c>
    </row>
    <row r="235" spans="1:63">
      <c r="A235" s="1">
        <v>42850</v>
      </c>
      <c r="B235" s="41">
        <f t="shared" si="185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30"/>
        <v>3235.9580300000002</v>
      </c>
      <c r="T235" t="str">
        <f t="shared" si="187"/>
        <v>熊</v>
      </c>
      <c r="U235">
        <f t="shared" si="188"/>
        <v>3145.2671999999998</v>
      </c>
      <c r="V235">
        <f t="shared" si="189"/>
        <v>3117.4488000000001</v>
      </c>
      <c r="W235" s="40">
        <f t="shared" si="186"/>
        <v>8.8838717768680367E-3</v>
      </c>
      <c r="X235">
        <f t="shared" si="190"/>
        <v>1301</v>
      </c>
      <c r="Y235">
        <f t="shared" si="191"/>
        <v>947</v>
      </c>
      <c r="Z235" s="25">
        <f t="shared" si="166"/>
        <v>8.9050388164540837E-3</v>
      </c>
      <c r="AA235" s="25">
        <f t="shared" si="167"/>
        <v>-1.8811038203724348E-3</v>
      </c>
      <c r="AB235" s="25">
        <f t="shared" si="168"/>
        <v>-3.1410685426531064E-3</v>
      </c>
      <c r="AC235" s="25">
        <f t="shared" si="169"/>
        <v>5.7428032342147026E-3</v>
      </c>
      <c r="AD235" s="25">
        <f t="shared" si="170"/>
        <v>6.8184502199735448E-3</v>
      </c>
      <c r="AE235" s="25">
        <f t="shared" si="171"/>
        <v>-2.0654215568943076E-3</v>
      </c>
      <c r="AF235" s="25">
        <f t="shared" si="172"/>
        <v>3.6773816773204029E-3</v>
      </c>
      <c r="AG235" s="25">
        <f t="shared" si="173"/>
        <v>1.7962778569480234E-3</v>
      </c>
      <c r="AH235" s="25">
        <f t="shared" si="174"/>
        <v>2.3672823682524043E-3</v>
      </c>
      <c r="AI235" s="25">
        <f t="shared" si="175"/>
        <v>2.6638565743584463E-3</v>
      </c>
      <c r="AJ235" s="25">
        <f t="shared" si="176"/>
        <v>2.0602379646099049E-3</v>
      </c>
      <c r="AK235" s="25">
        <f t="shared" si="177"/>
        <v>5.9929650789438231E-3</v>
      </c>
      <c r="AL235" s="25">
        <f t="shared" si="178"/>
        <v>8.4203697242555466E-3</v>
      </c>
      <c r="AM235" s="25">
        <f t="shared" si="179"/>
        <v>4.9226489710884475E-3</v>
      </c>
      <c r="AN235" s="25">
        <f t="shared" si="180"/>
        <v>0</v>
      </c>
      <c r="AO235" s="40">
        <f t="shared" si="181"/>
        <v>0.24450986119593376</v>
      </c>
      <c r="AP235" s="40">
        <f t="shared" si="182"/>
        <v>0.46763957224525043</v>
      </c>
      <c r="AQ235" s="25">
        <f t="shared" si="183"/>
        <v>-1.4342328297432876E-4</v>
      </c>
      <c r="AR235" s="25">
        <f t="shared" si="184"/>
        <v>-2.3155834016233157E-3</v>
      </c>
      <c r="AS235" s="25">
        <f>LN(N235/C235)</f>
        <v>3.6773816773204029E-3</v>
      </c>
      <c r="AT235" s="28">
        <f>+(G235-I235)/(H235-I235)</f>
        <v>0.95683758900492832</v>
      </c>
      <c r="AU235" s="28">
        <f>+(N235-P235)/(O235-P235)</f>
        <v>0.36134671414698843</v>
      </c>
      <c r="AV235" s="40">
        <f>+(N235-V235)/(U235-V235)</f>
        <v>0.64541454576827928</v>
      </c>
      <c r="AW235" s="25">
        <f>LN(N235/C235)</f>
        <v>3.6773816773204029E-3</v>
      </c>
      <c r="AX235" s="28">
        <f>(N235-L235)/(U235-V235)</f>
        <v>-0.26129108791302574</v>
      </c>
      <c r="AY235" s="25">
        <f>LN(G235/I235)</f>
        <v>8.0583866358380791E-3</v>
      </c>
      <c r="AZ235" s="25">
        <f>LN(N235/P235)</f>
        <v>1.7815804284354326E-3</v>
      </c>
      <c r="BA235" s="25">
        <f t="shared" si="164"/>
        <v>0.34572292438129126</v>
      </c>
      <c r="BB235" s="25">
        <f>AR234</f>
        <v>1.9105866865798207E-3</v>
      </c>
      <c r="BC235" s="25">
        <f t="shared" si="165"/>
        <v>-1.095389662756838E-2</v>
      </c>
      <c r="BD235" s="39">
        <f>IF(AR234&lt;0,1,0)</f>
        <v>0</v>
      </c>
      <c r="BE235">
        <f>IF(B235=2,IF(AV234&lt;0.226,IF(AND(ABS(AA235)&lt;0.03,AO235&lt;0.8),IF(AND(AT235&lt;0.5 &amp; Q234&lt;14),2,1),0),IF(AV234&lt;0.8,IF(AND(AT235&gt;0.2,AK235&gt;-0.03,AA235&gt;-0.01),1,0),0)),"")</f>
        <v>1</v>
      </c>
      <c r="BF235">
        <f>IF(B235=2,IF(AV234&lt;0.226,IF(AND(ABS(AA235)&lt;0.03,AO235&lt;0.8),IF(AND(AT235&lt;0.5 &amp; Q234&lt;14),2,1),0),IF(AV234&lt;0.8,IF(AND(AT235&gt;0.2,AK235&gt;-0.03,AA235&gt;-0.01),1,0),0)),"")</f>
        <v>1</v>
      </c>
      <c r="BG235" t="str">
        <f>IF(B235=3,IF(AV234&lt;0.85,IF(AND(K235&gt;942,AT235&gt;0.9),0.25,1)*IF(AR234&lt;-0.004,1,0.5),0),"")</f>
        <v/>
      </c>
      <c r="BH235" t="str">
        <f>IF(B235=4,IF(AV234&lt;0.6,IF(AQ235&gt;=0,IF(K235&lt;1018,2,1),0),IF(AV234&gt;0.85,IF(AQ235&lt;=0,-0.5,0),0)),"")</f>
        <v/>
      </c>
      <c r="BI235" t="str">
        <f>IF(B235=5,IF(AV234&lt;0.4,IF(AQ235&gt; -0.004,1,0),IF(AV234&lt;0.95,IF(AND(AO235&lt;0.85,AT235&lt;0.95,AQ235&gt;0,K235&lt;1115),0.5,0),0)),"")</f>
        <v/>
      </c>
      <c r="BJ235" s="25">
        <f>IF(MAX(BE235:BI235)=0,"",MAX(BE235:BI235)*AR235)</f>
        <v>-2.3155834016233157E-3</v>
      </c>
    </row>
    <row r="236" spans="1:63">
      <c r="A236" s="1">
        <v>42851</v>
      </c>
      <c r="B236" s="41">
        <f t="shared" si="185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30"/>
        <v>3229.2816350000003</v>
      </c>
      <c r="T236" t="str">
        <f t="shared" si="187"/>
        <v>熊</v>
      </c>
      <c r="U236">
        <f t="shared" si="188"/>
        <v>3152.9533999999999</v>
      </c>
      <c r="V236">
        <f t="shared" si="189"/>
        <v>3131.4180000000001</v>
      </c>
      <c r="W236" s="40">
        <f t="shared" si="186"/>
        <v>6.8536637723024332E-3</v>
      </c>
      <c r="X236">
        <f t="shared" si="190"/>
        <v>1052</v>
      </c>
      <c r="Y236">
        <f t="shared" si="191"/>
        <v>1009</v>
      </c>
      <c r="Z236" s="25">
        <f t="shared" si="166"/>
        <v>6.8739109394528233E-3</v>
      </c>
      <c r="AA236" s="25">
        <f t="shared" si="167"/>
        <v>-7.9290770567212417E-4</v>
      </c>
      <c r="AB236" s="25">
        <f t="shared" si="168"/>
        <v>-3.6062943465374206E-3</v>
      </c>
      <c r="AC236" s="25">
        <f t="shared" si="169"/>
        <v>3.2473694257651392E-3</v>
      </c>
      <c r="AD236" s="25">
        <f t="shared" si="170"/>
        <v>6.374730329164283E-3</v>
      </c>
      <c r="AE236" s="25">
        <f t="shared" si="171"/>
        <v>-4.7893344313811709E-4</v>
      </c>
      <c r="AF236" s="25">
        <f t="shared" si="172"/>
        <v>2.7684359826269218E-3</v>
      </c>
      <c r="AG236" s="25">
        <f t="shared" si="173"/>
        <v>1.9755282769547081E-3</v>
      </c>
      <c r="AH236" s="25">
        <f t="shared" si="174"/>
        <v>-2.2464010233125183E-4</v>
      </c>
      <c r="AI236" s="25">
        <f t="shared" si="175"/>
        <v>1.7429241667474542E-3</v>
      </c>
      <c r="AJ236" s="25">
        <f t="shared" si="176"/>
        <v>2.4171205207020414E-3</v>
      </c>
      <c r="AK236" s="25">
        <f t="shared" si="177"/>
        <v>4.074590344298413E-3</v>
      </c>
      <c r="AL236" s="25">
        <f t="shared" si="178"/>
        <v>6.8536637723024332E-3</v>
      </c>
      <c r="AM236" s="25">
        <f t="shared" si="179"/>
        <v>3.6551767290970583E-3</v>
      </c>
      <c r="AN236" s="25">
        <f t="shared" si="180"/>
        <v>0</v>
      </c>
      <c r="AO236" s="40">
        <f t="shared" si="181"/>
        <v>6.9657401302031297E-2</v>
      </c>
      <c r="AP236" s="40">
        <f t="shared" si="182"/>
        <v>0.18505344688281261</v>
      </c>
      <c r="AQ236" s="25">
        <f t="shared" si="183"/>
        <v>-2.2436247506631786E-4</v>
      </c>
      <c r="AR236" s="25">
        <f t="shared" si="184"/>
        <v>-1.3061543616713889E-3</v>
      </c>
      <c r="AS236" s="25">
        <f>LN(N236/C236)</f>
        <v>2.7684359826269218E-3</v>
      </c>
      <c r="AT236" s="28">
        <f>+(G236-I236)/(H236-I236)</f>
        <v>0.66362825858818397</v>
      </c>
      <c r="AU236" s="28">
        <f>+(N236-P236)/(O236-P236)</f>
        <v>0.40718203186208751</v>
      </c>
      <c r="AV236" s="40">
        <f>+(N236-V236)/(U236-V236)</f>
        <v>0.47296079942791691</v>
      </c>
      <c r="AW236" s="25">
        <f>LN(N236/C236)</f>
        <v>2.7684359826269218E-3</v>
      </c>
      <c r="AX236" s="28">
        <f>(N236-L236)/(U236-V236)</f>
        <v>-0.19066745916026712</v>
      </c>
      <c r="AY236" s="25">
        <f>LN(G236/I236)</f>
        <v>4.5535237874364436E-3</v>
      </c>
      <c r="AZ236" s="25">
        <f>LN(N236/P236)</f>
        <v>1.4899351401514392E-3</v>
      </c>
      <c r="BA236" s="25">
        <f t="shared" si="164"/>
        <v>0.64541454576827928</v>
      </c>
      <c r="BB236" s="25">
        <f>AR235</f>
        <v>-2.3155834016233157E-3</v>
      </c>
      <c r="BC236" s="25">
        <f t="shared" si="165"/>
        <v>3.6773816773204029E-3</v>
      </c>
      <c r="BD236" s="39">
        <f>IF(AR235&lt;0,1,0)</f>
        <v>1</v>
      </c>
      <c r="BE236" t="str">
        <f>IF(B236=2,IF(AV235&lt;0.226,IF(AND(ABS(AA236)&lt;0.03,AO236&lt;0.8),IF(AND(AT236&lt;0.5 &amp; Q235&lt;14),2,1),0),IF(AV235&lt;0.8,IF(AND(AT236&gt;0.2,AK236&gt;-0.03,AA236&gt;-0.01),1,0),0)),"")</f>
        <v/>
      </c>
      <c r="BF236" t="str">
        <f>IF(B236=2,IF(AV235&lt;0.226,IF(AND(ABS(AA236)&lt;0.03,AO236&lt;0.8),IF(AND(AT236&lt;0.5 &amp; Q235&lt;14),2,1),0),IF(AV235&lt;0.8,IF(AND(AT236&gt;0.2,AK236&gt;-0.03,AA236&gt;-0.01),1,0),0)),"")</f>
        <v/>
      </c>
      <c r="BG236">
        <f>IF(B236=3,IF(AV235&lt;0.85,IF(AND(K236&gt;942,AT236&gt;0.9),0.25,1)*IF(AR235&lt;-0.004,1,0.5),0),"")</f>
        <v>0.5</v>
      </c>
      <c r="BH236" t="str">
        <f>IF(B236=4,IF(AV235&lt;0.6,IF(AQ236&gt;=0,IF(K236&lt;1018,2,1),0),IF(AV235&gt;0.85,IF(AQ236&lt;=0,-0.5,0),0)),"")</f>
        <v/>
      </c>
      <c r="BI236" t="str">
        <f>IF(B236=5,IF(AV235&lt;0.4,IF(AQ236&gt; -0.004,1,0),IF(AV235&lt;0.95,IF(AND(AO236&lt;0.85,AT236&lt;0.95,AQ236&gt;0,K236&lt;1115),0.5,0),0)),"")</f>
        <v/>
      </c>
      <c r="BJ236" s="25">
        <f>IF(MAX(BE236:BI236)=0,"",MAX(BE236:BI236)*AR236)</f>
        <v>-6.5307718083569446E-4</v>
      </c>
    </row>
    <row r="237" spans="1:63">
      <c r="A237" s="1">
        <v>42852</v>
      </c>
      <c r="B237" s="41">
        <f t="shared" si="185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30"/>
        <v>3223.0207650000007</v>
      </c>
      <c r="T237" t="str">
        <f t="shared" si="187"/>
        <v>熊</v>
      </c>
      <c r="U237">
        <f t="shared" si="188"/>
        <v>3154.9630999999999</v>
      </c>
      <c r="V237">
        <f t="shared" si="189"/>
        <v>3097.5713000000001</v>
      </c>
      <c r="W237" s="40">
        <f t="shared" si="186"/>
        <v>1.8358447384108439E-2</v>
      </c>
      <c r="X237">
        <f t="shared" si="190"/>
        <v>1442</v>
      </c>
      <c r="Y237">
        <f t="shared" si="191"/>
        <v>1034</v>
      </c>
      <c r="Z237" s="25">
        <f t="shared" si="166"/>
        <v>1.8328135574513901E-2</v>
      </c>
      <c r="AA237" s="25">
        <f t="shared" si="167"/>
        <v>-3.2692128037638464E-3</v>
      </c>
      <c r="AB237" s="25">
        <f t="shared" si="168"/>
        <v>-7.6648330003828273E-4</v>
      </c>
      <c r="AC237" s="25">
        <f t="shared" si="169"/>
        <v>1.7591964084070048E-2</v>
      </c>
      <c r="AD237" s="25">
        <f t="shared" si="170"/>
        <v>7.5127064753077325E-3</v>
      </c>
      <c r="AE237" s="25">
        <f t="shared" si="171"/>
        <v>-1.0845740908800579E-2</v>
      </c>
      <c r="AF237" s="25">
        <f t="shared" si="172"/>
        <v>6.7462231752694873E-3</v>
      </c>
      <c r="AG237" s="25">
        <f t="shared" si="173"/>
        <v>3.4770103715057324E-3</v>
      </c>
      <c r="AH237" s="25">
        <f t="shared" si="174"/>
        <v>-2.5289430859573845E-3</v>
      </c>
      <c r="AI237" s="25">
        <f t="shared" si="175"/>
        <v>-2.4838015783687213E-3</v>
      </c>
      <c r="AJ237" s="25">
        <f t="shared" si="176"/>
        <v>-3.4542165247362436E-3</v>
      </c>
      <c r="AK237" s="25">
        <f t="shared" si="177"/>
        <v>-9.3731952571964202E-4</v>
      </c>
      <c r="AL237" s="25">
        <f t="shared" si="178"/>
        <v>1.0845740908800652E-2</v>
      </c>
      <c r="AM237" s="25">
        <f t="shared" si="179"/>
        <v>8.7680010302944866E-3</v>
      </c>
      <c r="AN237" s="25">
        <f t="shared" si="180"/>
        <v>0</v>
      </c>
      <c r="AO237" s="40">
        <f t="shared" si="181"/>
        <v>1</v>
      </c>
      <c r="AP237" s="40">
        <f t="shared" si="182"/>
        <v>1.3035617541439317</v>
      </c>
      <c r="AQ237" s="25">
        <f t="shared" si="183"/>
        <v>2.6910958672253608E-4</v>
      </c>
      <c r="AR237" s="25">
        <f t="shared" si="184"/>
        <v>7.6835427009891545E-3</v>
      </c>
      <c r="AS237" s="25">
        <f>LN(N237/C237)</f>
        <v>6.7462231752694873E-3</v>
      </c>
      <c r="AT237" s="28">
        <f>+(G237-I237)/(H237-I237)</f>
        <v>0.91314838224540462</v>
      </c>
      <c r="AU237" s="28">
        <f>+(N237-P237)/(O237-P237)</f>
        <v>0.91223158980168062</v>
      </c>
      <c r="AV237" s="40">
        <f>+(N237-V237)/(U237-V237)</f>
        <v>0.95788074254510103</v>
      </c>
      <c r="AW237" s="25">
        <f>LN(N237/C237)</f>
        <v>6.7462231752694873E-3</v>
      </c>
      <c r="AX237" s="28">
        <f>(N237-L237)/(U237-V237)</f>
        <v>0.42044159618621402</v>
      </c>
      <c r="AY237" s="25">
        <f>LN(G237/I237)</f>
        <v>9.9084213830809599E-3</v>
      </c>
      <c r="AZ237" s="25">
        <f>LN(N237/P237)</f>
        <v>8.0015177302563082E-3</v>
      </c>
      <c r="BA237" s="25">
        <f t="shared" si="164"/>
        <v>0.47296079942791691</v>
      </c>
      <c r="BB237" s="25">
        <f>AR236</f>
        <v>-1.3061543616713889E-3</v>
      </c>
      <c r="BC237" s="25">
        <f t="shared" si="165"/>
        <v>2.7684359826269218E-3</v>
      </c>
      <c r="BD237" s="39">
        <f>IF(AR236&lt;0,1,0)</f>
        <v>1</v>
      </c>
      <c r="BE237" t="str">
        <f>IF(B237=2,IF(AV236&lt;0.226,IF(AND(ABS(AA237)&lt;0.03,AO237&lt;0.8),IF(AND(AT237&lt;0.5 &amp; Q236&lt;14),2,1),0),IF(AV236&lt;0.8,IF(AND(AT237&gt;0.2,AK237&gt;-0.03,AA237&gt;-0.01),1,0),0)),"")</f>
        <v/>
      </c>
      <c r="BF237" t="str">
        <f>IF(B237=2,IF(AV236&lt;0.226,IF(AND(ABS(AA237)&lt;0.03,AO237&lt;0.8),IF(AND(AT237&lt;0.5 &amp; Q236&lt;14),2,1),0),IF(AV236&lt;0.8,IF(AND(AT237&gt;0.2,AK237&gt;-0.03,AA237&gt;-0.01),1,0),0)),"")</f>
        <v/>
      </c>
      <c r="BG237" t="str">
        <f>IF(B237=3,IF(AV236&lt;0.85,IF(AND(K237&gt;942,AT237&gt;0.9),0.25,1)*IF(AR236&lt;-0.004,1,0.5),0),"")</f>
        <v/>
      </c>
      <c r="BH237">
        <f>IF(B237=4,IF(AV236&lt;0.6,IF(AQ237&gt;=0,IF(K237&lt;1018,2,1),0),IF(AV236&gt;0.85,IF(AQ237&lt;=0,-0.5,0),0)),"")</f>
        <v>1</v>
      </c>
      <c r="BI237" t="str">
        <f>IF(B237=5,IF(AV236&lt;0.4,IF(AQ237&gt; -0.004,1,0),IF(AV236&lt;0.95,IF(AND(AO237&lt;0.85,AT237&lt;0.95,AQ237&gt;0,K237&lt;1115),0.5,0),0)),"")</f>
        <v/>
      </c>
      <c r="BJ237" s="25">
        <f>IF(MAX(BE237:BI237)=0,"",MAX(BE237:BI237)*AR237)</f>
        <v>7.6835427009891545E-3</v>
      </c>
    </row>
    <row r="238" spans="1:63">
      <c r="A238" s="1">
        <v>42853</v>
      </c>
      <c r="B238" s="41">
        <f t="shared" ref="B238:B301" si="192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30"/>
        <v>3217.9983550000006</v>
      </c>
      <c r="T238" t="str">
        <f t="shared" si="187"/>
        <v>熊</v>
      </c>
      <c r="U238">
        <f t="shared" si="188"/>
        <v>3154.7266</v>
      </c>
      <c r="V238">
        <f t="shared" si="189"/>
        <v>3136.6606000000002</v>
      </c>
      <c r="W238" s="40">
        <f t="shared" si="186"/>
        <v>5.7431053222311203E-3</v>
      </c>
      <c r="X238">
        <f t="shared" si="190"/>
        <v>1500</v>
      </c>
      <c r="Y238">
        <f t="shared" si="191"/>
        <v>1325</v>
      </c>
      <c r="Z238" s="25">
        <f t="shared" si="166"/>
        <v>5.7461431804911416E-3</v>
      </c>
      <c r="AA238" s="25">
        <f t="shared" si="167"/>
        <v>-2.707476712109959E-3</v>
      </c>
      <c r="AB238" s="25">
        <f t="shared" si="168"/>
        <v>-1.065759282378245E-4</v>
      </c>
      <c r="AC238" s="25">
        <f t="shared" si="169"/>
        <v>5.6365293939933401E-3</v>
      </c>
      <c r="AD238" s="25">
        <f t="shared" si="170"/>
        <v>3.3989959453382761E-3</v>
      </c>
      <c r="AE238" s="25">
        <f t="shared" si="171"/>
        <v>-2.3441093768930259E-3</v>
      </c>
      <c r="AF238" s="25">
        <f t="shared" si="172"/>
        <v>3.292420017100308E-3</v>
      </c>
      <c r="AG238" s="25">
        <f t="shared" si="173"/>
        <v>5.8494330499046202E-4</v>
      </c>
      <c r="AH238" s="25">
        <f t="shared" si="174"/>
        <v>-1.2284383948832895E-4</v>
      </c>
      <c r="AI238" s="25">
        <f t="shared" si="175"/>
        <v>4.3895910921872315E-4</v>
      </c>
      <c r="AJ238" s="25">
        <f t="shared" si="176"/>
        <v>8.2567109778008908E-4</v>
      </c>
      <c r="AK238" s="25">
        <f t="shared" si="177"/>
        <v>-7.8697713362692269E-4</v>
      </c>
      <c r="AL238" s="25">
        <f t="shared" si="178"/>
        <v>3.7507057926726788E-3</v>
      </c>
      <c r="AM238" s="25">
        <f t="shared" si="179"/>
        <v>5.7431053222311203E-3</v>
      </c>
      <c r="AN238" s="25">
        <f t="shared" si="180"/>
        <v>0</v>
      </c>
      <c r="AO238" s="40">
        <f t="shared" si="181"/>
        <v>0.52458613203068594</v>
      </c>
      <c r="AP238" s="40">
        <f t="shared" si="182"/>
        <v>1.2474896533007798</v>
      </c>
      <c r="AQ238" s="25">
        <f t="shared" si="183"/>
        <v>-9.0531370645160309E-4</v>
      </c>
      <c r="AR238" s="25">
        <f t="shared" si="184"/>
        <v>4.0793971507272243E-3</v>
      </c>
      <c r="AS238" s="25">
        <f>LN(N238/C238)</f>
        <v>3.292420017100308E-3</v>
      </c>
      <c r="AT238" s="28">
        <f>+(G238-I238)/(H238-I238)</f>
        <v>0.31482800732750232</v>
      </c>
      <c r="AU238" s="28">
        <f>+(N238-P238)/(O238-P238)</f>
        <v>0.98139045721245777</v>
      </c>
      <c r="AV238" s="40">
        <f>+(N238-V238)/(U238-V238)</f>
        <v>0.98139045721245777</v>
      </c>
      <c r="AW238" s="25">
        <f>LN(N238/C238)</f>
        <v>3.292420017100308E-3</v>
      </c>
      <c r="AX238" s="28">
        <f>(N238-L238)/(U238-V238)</f>
        <v>0.71082696778480503</v>
      </c>
      <c r="AY238" s="25">
        <f>LN(G238/I238)</f>
        <v>1.1823452240792604E-3</v>
      </c>
      <c r="AZ238" s="25">
        <f>LN(N238/P238)</f>
        <v>5.6365293939933401E-3</v>
      </c>
      <c r="BA238" s="25">
        <f t="shared" si="164"/>
        <v>0.95788074254510103</v>
      </c>
      <c r="BB238" s="25">
        <f>AR237</f>
        <v>7.6835427009891545E-3</v>
      </c>
      <c r="BC238" s="25">
        <f t="shared" si="165"/>
        <v>6.7462231752694873E-3</v>
      </c>
      <c r="BD238" s="39">
        <f>IF(AR237&lt;0,1,0)</f>
        <v>0</v>
      </c>
      <c r="BE238" t="str">
        <f>IF(B238=2,IF(AV237&lt;0.226,IF(AND(ABS(AA238)&lt;0.03,AO238&lt;0.8),IF(AND(AT238&lt;0.5 &amp; Q237&lt;14),2,1),0),IF(AV237&lt;0.8,IF(AND(AT238&gt;0.2,AK238&gt;-0.03,AA238&gt;-0.01),1,0),0)),"")</f>
        <v/>
      </c>
      <c r="BF238" t="str">
        <f>IF(B238=2,IF(AV237&lt;0.226,IF(AND(ABS(AA238)&lt;0.03,AO238&lt;0.8),IF(AND(AT238&lt;0.5 &amp; Q237&lt;14),2,1),0),IF(AV237&lt;0.8,IF(AND(AT238&gt;0.2,AK238&gt;-0.03,AA238&gt;-0.01),1,0),0)),"")</f>
        <v/>
      </c>
      <c r="BG238" t="str">
        <f>IF(B238=3,IF(AV237&lt;0.85,IF(AND(K238&gt;942,AT238&gt;0.9),0.25,1)*IF(AR237&lt;-0.004,1,0.5),0),"")</f>
        <v/>
      </c>
      <c r="BH238" t="str">
        <f>IF(B238=4,IF(AV237&lt;0.6,IF(AQ238&gt;=0,IF(K238&lt;1018,2,1),0),IF(AV237&gt;0.85,IF(AQ238&lt;=0,-0.5,0),0)),"")</f>
        <v/>
      </c>
      <c r="BI238">
        <f>IF(B238=5,IF(AV237&lt;0.4,IF(AQ238&gt; -0.004,1,0),IF(AV237&lt;0.95,IF(AND(AO238&lt;0.85,AT238&lt;0.95,AQ238&gt;0,K238&lt;1115),0.5,0),0)),"")</f>
        <v>0</v>
      </c>
      <c r="BJ238" s="25" t="str">
        <f>IF(MAX(BE238:BI238)=0,"",MAX(BE238:BI238)*AR238)</f>
        <v/>
      </c>
    </row>
    <row r="239" spans="1:63">
      <c r="A239" s="1">
        <v>42857</v>
      </c>
      <c r="B239" s="41">
        <f t="shared" si="192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30"/>
        <v>3213.6428700000006</v>
      </c>
      <c r="T239" t="str">
        <f t="shared" ref="T239" si="193">IF(AVERAGE(N238)&lt;S238,"熊",IF(AVERAGE(N238)&gt;S238,"牛",""))</f>
        <v>熊</v>
      </c>
      <c r="U239">
        <f t="shared" ref="U239" si="194">MAX(H239,O239)</f>
        <v>3154.7811999999999</v>
      </c>
      <c r="V239">
        <f t="shared" ref="V239" si="195">MIN(I239,P239)</f>
        <v>3136.5796999999998</v>
      </c>
      <c r="W239" s="40">
        <f t="shared" ref="W239" si="196">LN(U239/V239)</f>
        <v>5.7862046294006823E-3</v>
      </c>
      <c r="X239">
        <f t="shared" ref="X239" si="197">IF(U239=H239,J239,Q239)</f>
        <v>1007</v>
      </c>
      <c r="Y239">
        <f t="shared" ref="Y239" si="198">IF(V239=I239,K239,R239)</f>
        <v>1420</v>
      </c>
      <c r="Z239" s="25">
        <f t="shared" ref="Z239" si="199">(U239-V239)/(C239)</f>
        <v>5.783344229166822E-3</v>
      </c>
      <c r="AA239" s="25">
        <f t="shared" ref="AA239" si="200">LN(C239/N238)</f>
        <v>-2.2733536683981017E-3</v>
      </c>
      <c r="AB239" s="25">
        <f t="shared" ref="AB239" si="201">LN(N239/U239)</f>
        <v>-3.3893635060326258E-3</v>
      </c>
      <c r="AC239" s="25">
        <f t="shared" ref="AC239" si="202">LN(N239/V239)</f>
        <v>2.3968411233682182E-3</v>
      </c>
      <c r="AD239" s="25">
        <f t="shared" ref="AD239" si="203">LN(U239/C239)</f>
        <v>2.3972368103622878E-3</v>
      </c>
      <c r="AE239" s="25">
        <f t="shared" ref="AE239" si="204">LN(V239/C239)</f>
        <v>-3.3889678190386122E-3</v>
      </c>
      <c r="AF239" s="25">
        <f t="shared" ref="AF239" si="205">LN(N239/C239)</f>
        <v>-9.921266956704148E-4</v>
      </c>
      <c r="AG239" s="25">
        <f t="shared" ref="AG239" si="206">LN(N239/N238)</f>
        <v>-3.2654803640684857E-3</v>
      </c>
      <c r="AH239" s="25">
        <f t="shared" ref="AH239" si="207">LN(D239/C239)</f>
        <v>-4.3075753034583928E-4</v>
      </c>
      <c r="AI239" s="25">
        <f t="shared" ref="AI239" si="208">LN(E239/C239)</f>
        <v>9.6574901663577296E-4</v>
      </c>
      <c r="AJ239" s="25">
        <f t="shared" ref="AJ239" si="209">LN(F239/C239)</f>
        <v>-7.145982855078527E-4</v>
      </c>
      <c r="AK239" s="25">
        <f t="shared" ref="AK239" si="210">+LN(G239/C239)</f>
        <v>-6.8888400215267036E-5</v>
      </c>
      <c r="AL239" s="25">
        <f t="shared" ref="AL239" si="211">LN(H239/I239)</f>
        <v>4.2564720351999374E-3</v>
      </c>
      <c r="AM239" s="25">
        <f t="shared" ref="AM239" si="212">LN(O239/P239)</f>
        <v>3.6051665021806941E-3</v>
      </c>
      <c r="AN239" s="25">
        <f t="shared" ref="AN239" si="213">LN(L239/G239)</f>
        <v>0</v>
      </c>
      <c r="AO239" s="40">
        <f t="shared" ref="AO239" si="214">(C239-I239)/(H239-I239)</f>
        <v>0.43627842414382639</v>
      </c>
      <c r="AP239" s="40">
        <f t="shared" ref="AP239" si="215">(N238-I239)/(H239-I239)</f>
        <v>0.97083516795154567</v>
      </c>
      <c r="AQ239" s="25">
        <f t="shared" ref="AQ239" si="216">LN(M239/L239)</f>
        <v>-1.5717737184126922E-4</v>
      </c>
      <c r="AR239" s="25">
        <f t="shared" ref="AR239" si="217">LN(N239/L239)</f>
        <v>-9.2323829545508461E-4</v>
      </c>
      <c r="AS239" s="25">
        <f>LN(N239/C239)</f>
        <v>-9.921266956704148E-4</v>
      </c>
      <c r="AT239" s="28">
        <f>+(G239-I239)/(H239-I239)</f>
        <v>0.42009895743933678</v>
      </c>
      <c r="AU239" s="28">
        <f>+(N239-P239)/(O239-P239)</f>
        <v>0.66443332185766724</v>
      </c>
      <c r="AV239" s="40">
        <f>+(N239-V239)/(U239-V239)</f>
        <v>0.41353185177047191</v>
      </c>
      <c r="AW239" s="25">
        <f>LN(N239/C239)</f>
        <v>-9.921266956704148E-4</v>
      </c>
      <c r="AX239" s="28">
        <f>(N239-L239)/(U239-V239)</f>
        <v>-0.15955278411118448</v>
      </c>
      <c r="AY239" s="25">
        <f>LN(G239/I239)</f>
        <v>1.7903468246226462E-3</v>
      </c>
      <c r="AZ239" s="25">
        <f>LN(N239/P239)</f>
        <v>2.3968411233682182E-3</v>
      </c>
      <c r="BA239" s="25">
        <f t="shared" ref="BA239" si="218">AV238</f>
        <v>0.98139045721245777</v>
      </c>
      <c r="BB239" s="25">
        <f>AR238</f>
        <v>4.0793971507272243E-3</v>
      </c>
      <c r="BC239" s="25">
        <f t="shared" ref="BC239" si="219">AS238</f>
        <v>3.292420017100308E-3</v>
      </c>
      <c r="BD239" s="39">
        <f>IF(AR238&lt;0,1,0)</f>
        <v>0</v>
      </c>
      <c r="BE239">
        <f>IF(B239=2,IF(AV238&lt;0.226,IF(AND(ABS(AA239)&lt;0.03,AO239&lt;0.8),IF(AND(AT239&lt;0.5 &amp; Q238&lt;14),2,1),0),IF(AV238&lt;0.8,IF(AND(AT239&gt;0.2,AK239&gt;-0.03,AA239&gt;-0.01),1,0),0)),"")</f>
        <v>0</v>
      </c>
      <c r="BF239">
        <f>IF(B239=2,IF(AV238&lt;0.226,IF(AND(ABS(AA239)&lt;0.03,AO239&lt;0.8),IF(AND(AT239&lt;0.5 &amp; Q238&lt;14),2,1),0),IF(AV238&lt;0.8,IF(AND(AT239&gt;0.2,AK239&gt;-0.03,AA239&gt;-0.01),1,0),0)),"")</f>
        <v>0</v>
      </c>
      <c r="BG239" t="str">
        <f>IF(B239=3,IF(AV238&lt;0.85,IF(AND(K239&gt;942,AT239&gt;0.9),0.25,1)*IF(AR238&lt;-0.004,1,0.5),0),"")</f>
        <v/>
      </c>
      <c r="BH239" t="str">
        <f>IF(B239=4,IF(AV238&lt;0.6,IF(AQ239&gt;=0,IF(K239&lt;1018,2,1),0),IF(AV238&gt;0.85,IF(AQ239&lt;=0,-0.5,0),0)),"")</f>
        <v/>
      </c>
      <c r="BI239" t="str">
        <f>IF(B239=5,IF(AV238&lt;0.4,IF(AQ239&gt; -0.004,1,0),IF(AV238&lt;0.95,IF(AND(AO239&lt;0.85,AT239&lt;0.95,AQ239&gt;0,K239&lt;1115),0.5,0),0)),"")</f>
        <v/>
      </c>
      <c r="BJ239" s="25" t="str">
        <f>IF(MAX(BE239:BI239)=0,"",MAX(BE239:BI239)*AR239)</f>
        <v/>
      </c>
    </row>
    <row r="240" spans="1:63" ht="40.5">
      <c r="A240" s="1">
        <v>42858</v>
      </c>
      <c r="B240" s="41">
        <f t="shared" si="192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30"/>
        <v>3210.4018249999999</v>
      </c>
      <c r="T240" t="str">
        <f t="shared" ref="T240" si="220">IF(AVERAGE(N239)&lt;S239,"熊",IF(AVERAGE(N239)&gt;S239,"牛",""))</f>
        <v>熊</v>
      </c>
      <c r="U240">
        <f t="shared" ref="U240" si="221">MAX(H240,O240)</f>
        <v>3148.0695000000001</v>
      </c>
      <c r="V240">
        <f t="shared" ref="V240" si="222">MIN(I240,P240)</f>
        <v>3123.8022999999998</v>
      </c>
      <c r="W240" s="40">
        <f t="shared" ref="W240" si="223">LN(U240/V240)</f>
        <v>7.7384620970355122E-3</v>
      </c>
      <c r="X240">
        <f t="shared" ref="X240" si="224">IF(U240=H240,J240,Q240)</f>
        <v>948</v>
      </c>
      <c r="Y240">
        <f t="shared" ref="Y240" si="225">IF(V240=I240,K240,R240)</f>
        <v>1412</v>
      </c>
      <c r="Z240" s="25">
        <f t="shared" ref="Z240" si="226">(U240-V240)/(C240)</f>
        <v>7.7325773248173926E-3</v>
      </c>
      <c r="AA240" s="25">
        <f t="shared" ref="AA240" si="227">LN(C240/N239)</f>
        <v>-1.8463610330547527E-3</v>
      </c>
      <c r="AB240" s="25">
        <f t="shared" ref="AB240" si="228">LN(N240/U240)</f>
        <v>-3.8932837244901736E-3</v>
      </c>
      <c r="AC240" s="25">
        <f t="shared" ref="AC240" si="229">LN(N240/V240)</f>
        <v>3.8451783725455034E-3</v>
      </c>
      <c r="AD240" s="25">
        <f t="shared" ref="AD240" si="230">LN(U240/C240)</f>
        <v>3.105989009449779E-3</v>
      </c>
      <c r="AE240" s="25">
        <f t="shared" ref="AE240" si="231">LN(V240/C240)</f>
        <v>-4.6324730875858698E-3</v>
      </c>
      <c r="AF240" s="25">
        <f t="shared" ref="AF240" si="232">LN(N240/C240)</f>
        <v>-7.8729471504046652E-4</v>
      </c>
      <c r="AG240" s="25">
        <f t="shared" ref="AG240" si="233">LN(N240/N239)</f>
        <v>-2.6336557480951786E-3</v>
      </c>
      <c r="AH240" s="25">
        <f t="shared" ref="AH240" si="234">LN(D240/C240)</f>
        <v>-5.7678297207943894E-4</v>
      </c>
      <c r="AI240" s="25">
        <f t="shared" ref="AI240" si="235">LN(E240/C240)</f>
        <v>-3.4091069313054503E-4</v>
      </c>
      <c r="AJ240" s="25">
        <f t="shared" ref="AJ240" si="236">LN(F240/C240)</f>
        <v>7.2824862235646554E-4</v>
      </c>
      <c r="AK240" s="25">
        <f t="shared" ref="AK240" si="237">+LN(G240/C240)</f>
        <v>-1.5644546063925994E-3</v>
      </c>
      <c r="AL240" s="25">
        <f t="shared" ref="AL240" si="238">LN(H240/I240)</f>
        <v>5.7287998160332121E-3</v>
      </c>
      <c r="AM240" s="25">
        <f t="shared" ref="AM240" si="239">LN(O240/P240)</f>
        <v>4.682658126206456E-3</v>
      </c>
      <c r="AN240" s="25">
        <f t="shared" ref="AN240" si="240">LN(L240/G240)</f>
        <v>0</v>
      </c>
      <c r="AO240" s="40">
        <f t="shared" ref="AO240" si="241">(C240-I240)/(H240-I240)</f>
        <v>0.45711807196755483</v>
      </c>
      <c r="AP240" s="40">
        <f t="shared" ref="AP240" si="242">(N239-I240)/(H240-I240)</f>
        <v>0.77963198781077747</v>
      </c>
      <c r="AQ240" s="25">
        <f t="shared" ref="AQ240" si="243">LN(M240/L240)</f>
        <v>-2.9183415964265292E-4</v>
      </c>
      <c r="AR240" s="25">
        <f t="shared" ref="AR240" si="244">LN(N240/L240)</f>
        <v>7.7715989135219055E-4</v>
      </c>
      <c r="AS240" s="25">
        <f>LN(N240/C240)</f>
        <v>-7.8729471504046652E-4</v>
      </c>
      <c r="AT240" s="28">
        <f>+(G240-I240)/(H240-I240)</f>
        <v>0.1843119373189254</v>
      </c>
      <c r="AU240" s="28">
        <f>+(N240-P240)/(O240-P240)</f>
        <v>0.82080889373891297</v>
      </c>
      <c r="AV240" s="40">
        <f>+(N240-V240)/(U240-V240)</f>
        <v>0.49592454011999915</v>
      </c>
      <c r="AW240" s="25">
        <f>LN(N240/C240)</f>
        <v>-7.8729471504046652E-4</v>
      </c>
      <c r="AX240" s="28">
        <f>(N240-L240)/(U240-V240)</f>
        <v>0.10038652996636915</v>
      </c>
      <c r="AY240" s="25">
        <f>LN(G240/I240)</f>
        <v>1.0583562001907976E-3</v>
      </c>
      <c r="AZ240" s="25">
        <f>LN(N240/P240)</f>
        <v>3.8451783725455034E-3</v>
      </c>
      <c r="BA240" s="25">
        <f t="shared" ref="BA240" si="245">AV239</f>
        <v>0.41353185177047191</v>
      </c>
      <c r="BB240" s="25">
        <f>AR239</f>
        <v>-9.2323829545508461E-4</v>
      </c>
      <c r="BC240" s="25">
        <f t="shared" ref="BC240" si="246">AS239</f>
        <v>-9.921266956704148E-4</v>
      </c>
      <c r="BD240" s="39">
        <f>IF(AR239&lt;0,1,0)</f>
        <v>1</v>
      </c>
      <c r="BE240" t="str">
        <f>IF(B240=2,IF(AV239&lt;0.226,IF(AND(ABS(AA240)&lt;0.03,AO240&lt;0.8),IF(AND(AT240&lt;0.5 &amp; Q239&lt;14),2,1),0),IF(AV239&lt;0.8,IF(AND(AT240&gt;0.2,AK240&gt;-0.03,AA240&gt;-0.01),1,0),0)),"")</f>
        <v/>
      </c>
      <c r="BF240" t="str">
        <f>IF(B240=2,IF(AV239&lt;0.226,IF(AND(ABS(AA240)&lt;0.03,AO240&lt;0.8),IF(AND(AT240&lt;0.5 &amp; Q239&lt;14),2,1),0),IF(AV239&lt;0.8,IF(AND(AT240&gt;0.2,AK240&gt;-0.03,AA240&gt;-0.01),1,0),0)),"")</f>
        <v/>
      </c>
      <c r="BG240">
        <f>IF(B240=3,IF(AV239&lt;0.85,IF(AND(K240&gt;942,AT240&gt;0.9),0.25,1)*IF(AR239&lt;-0.004,1,0.5),0),"")</f>
        <v>0.5</v>
      </c>
      <c r="BH240" t="str">
        <f>IF(B240=4,IF(AV239&lt;0.6,IF(AQ240&gt;=0,IF(K240&lt;1018,2,1),0),IF(AV239&gt;0.85,IF(AQ240&lt;=0,-0.5,0),0)),"")</f>
        <v/>
      </c>
      <c r="BI240" t="str">
        <f>IF(B240=5,IF(AV239&lt;0.4,IF(AQ240&gt; -0.004,1,0),IF(AV239&lt;0.95,IF(AND(AO240&lt;0.85,AT240&lt;0.95,AQ240&gt;0,K240&lt;1115),0.5,0),0)),"")</f>
        <v/>
      </c>
      <c r="BJ240" s="25">
        <f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192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30"/>
        <v>3206.06351</v>
      </c>
      <c r="T241" t="str">
        <f t="shared" ref="T241" si="247">IF(AVERAGE(N240)&lt;S240,"熊",IF(AVERAGE(N240)&gt;S240,"牛",""))</f>
        <v>熊</v>
      </c>
      <c r="U241">
        <f t="shared" ref="U241" si="248">MAX(H241,O241)</f>
        <v>3143.5898999999999</v>
      </c>
      <c r="V241">
        <f t="shared" ref="V241" si="249">MIN(I241,P241)</f>
        <v>3112.4364</v>
      </c>
      <c r="W241" s="40">
        <f t="shared" ref="W241" si="250">LN(U241/V241)</f>
        <v>9.9595992806505718E-3</v>
      </c>
      <c r="X241">
        <f t="shared" ref="X241" si="251">IF(U241=H241,J241,Q241)</f>
        <v>1331</v>
      </c>
      <c r="Y241">
        <f t="shared" ref="Y241" si="252">IF(V241=I241,K241,R241)</f>
        <v>939</v>
      </c>
      <c r="Z241" s="25">
        <f t="shared" ref="Z241" si="253">(U241-V241)/(C241)</f>
        <v>9.9624067724219303E-3</v>
      </c>
      <c r="AA241" s="25">
        <f t="shared" ref="AA241" si="254">LN(C241/N240)</f>
        <v>-2.7882118471377476E-3</v>
      </c>
      <c r="AB241" s="25">
        <f t="shared" ref="AB241" si="255">LN(N241/U241)</f>
        <v>-5.198644282790146E-3</v>
      </c>
      <c r="AC241" s="25">
        <f t="shared" ref="AC241" si="256">LN(N241/V241)</f>
        <v>4.7609549978603156E-3</v>
      </c>
      <c r="AD241" s="25">
        <f t="shared" ref="AD241" si="257">LN(U241/C241)</f>
        <v>5.2575148784109408E-3</v>
      </c>
      <c r="AE241" s="25">
        <f t="shared" ref="AE241" si="258">LN(V241/C241)</f>
        <v>-4.7020844022394957E-3</v>
      </c>
      <c r="AF241" s="25">
        <f t="shared" ref="AF241" si="259">LN(N241/C241)</f>
        <v>5.8870595620894305E-5</v>
      </c>
      <c r="AG241" s="25">
        <f t="shared" ref="AG241" si="260">LN(N241/N240)</f>
        <v>-2.7293412515169758E-3</v>
      </c>
      <c r="AH241" s="25">
        <f t="shared" ref="AH241" si="261">LN(D241/C241)</f>
        <v>-1.7372344887605212E-3</v>
      </c>
      <c r="AI241" s="25">
        <f t="shared" ref="AI241" si="262">LN(E241/C241)</f>
        <v>-1.1960695092372666E-3</v>
      </c>
      <c r="AJ241" s="25">
        <f t="shared" ref="AJ241" si="263">LN(F241/C241)</f>
        <v>-3.2831107988917918E-3</v>
      </c>
      <c r="AK241" s="25">
        <f t="shared" ref="AK241" si="264">+LN(G241/C241)</f>
        <v>1.9496790554762531E-3</v>
      </c>
      <c r="AL241" s="25">
        <f t="shared" ref="AL241" si="265">LN(H241/I241)</f>
        <v>6.9799992469220026E-3</v>
      </c>
      <c r="AM241" s="25">
        <f t="shared" ref="AM241" si="266">LN(O241/P241)</f>
        <v>7.1579441511441591E-3</v>
      </c>
      <c r="AN241" s="25">
        <f t="shared" ref="AN241" si="267">LN(L241/G241)</f>
        <v>0</v>
      </c>
      <c r="AO241" s="40">
        <f t="shared" ref="AO241" si="268">(C241-I241)/(H241-I241)</f>
        <v>0.67288356390590165</v>
      </c>
      <c r="AP241" s="40">
        <f t="shared" ref="AP241" si="269">(N240-I241)/(H241-I241)</f>
        <v>1.0733826281604326</v>
      </c>
      <c r="AQ241" s="25">
        <f t="shared" ref="AQ241" si="270">LN(M241/L241)</f>
        <v>1.0640283030081126E-4</v>
      </c>
      <c r="AR241" s="25">
        <f t="shared" ref="AR241" si="271">LN(N241/L241)</f>
        <v>-1.8908084598555114E-3</v>
      </c>
      <c r="AS241" s="25">
        <f>LN(N241/C241)</f>
        <v>5.8870595620894305E-5</v>
      </c>
      <c r="AT241" s="28">
        <f>+(G241-I241)/(H241-I241)</f>
        <v>0.95281824520200642</v>
      </c>
      <c r="AU241" s="28">
        <f>+(N241-P241)/(O241-P241)</f>
        <v>0.27301271558742152</v>
      </c>
      <c r="AV241" s="40">
        <f>+(N241-V241)/(U241-V241)</f>
        <v>0.4767843099491299</v>
      </c>
      <c r="AW241" s="25">
        <f>LN(N241/C241)</f>
        <v>5.8870595620894305E-5</v>
      </c>
      <c r="AX241" s="28">
        <f>(N241-L241)/(U241-V241)</f>
        <v>-0.18998507390822017</v>
      </c>
      <c r="AY241" s="25">
        <f>LN(G241/I241)</f>
        <v>6.6517634577156507E-3</v>
      </c>
      <c r="AZ241" s="25">
        <f>LN(N241/P241)</f>
        <v>1.9592998683540404E-3</v>
      </c>
      <c r="BA241" s="25">
        <f t="shared" ref="BA241" si="272">AV240</f>
        <v>0.49592454011999915</v>
      </c>
      <c r="BB241" s="25">
        <f>AR240</f>
        <v>7.7715989135219055E-4</v>
      </c>
      <c r="BC241" s="25">
        <f t="shared" ref="BC241" si="273">AS240</f>
        <v>-7.8729471504046652E-4</v>
      </c>
      <c r="BD241" s="39">
        <f>IF(AR240&lt;0,1,0)</f>
        <v>0</v>
      </c>
      <c r="BE241" t="str">
        <f>IF(B241=2,IF(AV240&lt;0.226,IF(AND(ABS(AA241)&lt;0.03,AO241&lt;0.8),IF(AND(AT241&lt;0.5 &amp; Q240&lt;14),2,1),0),IF(AV240&lt;0.8,IF(AND(AT241&gt;0.2,AK241&gt;-0.03,AA241&gt;-0.01),1,0),0)),"")</f>
        <v/>
      </c>
      <c r="BF241" t="str">
        <f>IF(B241=2,IF(AV240&lt;0.226,IF(AND(ABS(AA241)&lt;0.03,AO241&lt;0.8),IF(AND(AT241&lt;0.5 &amp; Q240&lt;14),2,1),0),IF(AV240&lt;0.8,IF(AND(AT241&gt;0.2,AK241&gt;-0.03,AA241&gt;-0.01),1,0),0)),"")</f>
        <v/>
      </c>
      <c r="BG241" t="str">
        <f>IF(B241=3,IF(AV240&lt;0.85,IF(AND(K241&gt;942,AT241&gt;0.9),0.25,1)*IF(AR240&lt;-0.004,1,0.5),0),"")</f>
        <v/>
      </c>
      <c r="BH241">
        <f>IF(B241=4,IF(AV240&lt;0.6,IF(AQ241&gt;=0,IF(K241&lt;1018,2,1),0),IF(AV240&gt;0.85,IF(AQ241&lt;=0,-0.5,0),0)),"")</f>
        <v>2</v>
      </c>
      <c r="BI241" t="str">
        <f>IF(B241=5,IF(AV240&lt;0.4,IF(AQ241&gt; -0.004,1,0),IF(AV240&lt;0.95,IF(AND(AO241&lt;0.85,AT241&lt;0.95,AQ241&gt;0,K241&lt;1115),0.5,0),0)),"")</f>
        <v/>
      </c>
      <c r="BJ241" s="25">
        <f>IF(MAX(BE241:BI241)=0,"",MAX(BE241:BI241)*AR241)</f>
        <v>-3.7816169197110228E-3</v>
      </c>
    </row>
    <row r="242" spans="1:62">
      <c r="A242" s="1">
        <v>42860</v>
      </c>
      <c r="B242" s="41">
        <f t="shared" si="192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30"/>
        <v>3198.9181300000005</v>
      </c>
      <c r="T242" t="str">
        <f t="shared" ref="T242" si="274">IF(AVERAGE(N241)&lt;S241,"熊",IF(AVERAGE(N241)&gt;S241,"牛",""))</f>
        <v>熊</v>
      </c>
      <c r="U242">
        <f t="shared" ref="U242" si="275">MAX(H242,O242)</f>
        <v>3117.6140999999998</v>
      </c>
      <c r="V242">
        <f t="shared" ref="V242" si="276">MIN(I242,P242)</f>
        <v>3092.2062000000001</v>
      </c>
      <c r="W242" s="40">
        <f t="shared" ref="W242" si="277">LN(U242/V242)</f>
        <v>8.1831810126128789E-3</v>
      </c>
      <c r="X242">
        <f t="shared" ref="X242" si="278">IF(U242=H242,J242,Q242)</f>
        <v>939</v>
      </c>
      <c r="Y242">
        <f t="shared" ref="Y242" si="279">IF(V242=I242,K242,R242)</f>
        <v>1116</v>
      </c>
      <c r="Z242" s="25">
        <f t="shared" ref="Z242" si="280">(U242-V242)/(C242)</f>
        <v>8.1572223469859699E-3</v>
      </c>
      <c r="AA242" s="25">
        <f t="shared" ref="AA242" si="281">LN(C242/N241)</f>
        <v>-4.0103459298315583E-3</v>
      </c>
      <c r="AB242" s="25">
        <f t="shared" ref="AB242" si="282">LN(N242/U242)</f>
        <v>-4.5833756027460343E-3</v>
      </c>
      <c r="AC242" s="25">
        <f t="shared" ref="AC242" si="283">LN(N242/V242)</f>
        <v>3.5998054098667211E-3</v>
      </c>
      <c r="AD242" s="25">
        <f t="shared" ref="AD242" si="284">LN(U242/C242)</f>
        <v>9.1156082676817937E-4</v>
      </c>
      <c r="AE242" s="25">
        <f t="shared" ref="AE242" si="285">LN(V242/C242)</f>
        <v>-7.2716201858445354E-3</v>
      </c>
      <c r="AF242" s="25">
        <f t="shared" ref="AF242" si="286">LN(N242/C242)</f>
        <v>-3.6718147759778196E-3</v>
      </c>
      <c r="AG242" s="25">
        <f t="shared" ref="AG242" si="287">LN(N242/N241)</f>
        <v>-7.682160705809269E-3</v>
      </c>
      <c r="AH242" s="25">
        <f t="shared" ref="AH242" si="288">LN(D242/C242)</f>
        <v>-1.4410462072002982E-3</v>
      </c>
      <c r="AI242" s="25">
        <f t="shared" ref="AI242" si="289">LN(E242/C242)</f>
        <v>-1.3118989315944528E-4</v>
      </c>
      <c r="AJ242" s="25">
        <f t="shared" ref="AJ242" si="290">LN(F242/C242)</f>
        <v>4.3861948072556445E-4</v>
      </c>
      <c r="AK242" s="25">
        <f t="shared" ref="AK242" si="291">+LN(G242/C242)</f>
        <v>-2.7890964617724515E-3</v>
      </c>
      <c r="AL242" s="25">
        <f t="shared" ref="AL242" si="292">LN(H242/I242)</f>
        <v>8.1831810126128789E-3</v>
      </c>
      <c r="AM242" s="25">
        <f t="shared" ref="AM242" si="293">LN(O242/P242)</f>
        <v>3.344570804537852E-3</v>
      </c>
      <c r="AN242" s="25">
        <f t="shared" ref="AN242" si="294">LN(L242/G242)</f>
        <v>0</v>
      </c>
      <c r="AO242" s="40">
        <f t="shared" ref="AO242" si="295">(C242-I242)/(H242-I242)</f>
        <v>0.8882001267322357</v>
      </c>
      <c r="AP242" s="40">
        <f t="shared" ref="AP242" si="296">(N241-I242)/(H242-I242)</f>
        <v>1.3808185643048245</v>
      </c>
      <c r="AQ242" s="25">
        <f t="shared" ref="AQ242" si="297">LN(M242/L242)</f>
        <v>-1.1435988508177973E-3</v>
      </c>
      <c r="AR242" s="25">
        <f t="shared" ref="AR242" si="298">LN(N242/L242)</f>
        <v>-8.8271831420538903E-4</v>
      </c>
      <c r="AS242" s="25">
        <f>LN(N242/C242)</f>
        <v>-3.6718147759778196E-3</v>
      </c>
      <c r="AT242" s="28">
        <f>+(G242-I242)/(H242-I242)</f>
        <v>0.54675907886917019</v>
      </c>
      <c r="AU242" s="28">
        <f>+(N242-P242)/(O242-P242)</f>
        <v>0.59478994998117796</v>
      </c>
      <c r="AV242" s="40">
        <f>+(N242-V242)/(U242-V242)</f>
        <v>0.43889498935369992</v>
      </c>
      <c r="AW242" s="25">
        <f>LN(N242/C242)</f>
        <v>-3.6718147759778196E-3</v>
      </c>
      <c r="AX242" s="28">
        <f>(N242-L242)/(U242-V242)</f>
        <v>-0.10786408951547032</v>
      </c>
      <c r="AY242" s="25">
        <f>LN(G242/I242)</f>
        <v>4.4825237240720683E-3</v>
      </c>
      <c r="AZ242" s="25">
        <f>LN(N242/P242)</f>
        <v>1.9906648307544358E-3</v>
      </c>
      <c r="BA242" s="25">
        <f t="shared" ref="BA242" si="299">AV241</f>
        <v>0.4767843099491299</v>
      </c>
      <c r="BB242" s="25">
        <f>AR241</f>
        <v>-1.8908084598555114E-3</v>
      </c>
      <c r="BC242" s="25">
        <f t="shared" ref="BC242" si="300">AS241</f>
        <v>5.8870595620894305E-5</v>
      </c>
      <c r="BD242" s="39">
        <f>IF(AR241&lt;0,1,0)</f>
        <v>1</v>
      </c>
      <c r="BE242" t="str">
        <f>IF(B242=2,IF(AV241&lt;0.226,IF(AND(ABS(AA242)&lt;0.03,AO242&lt;0.8),IF(AND(AT242&lt;0.5 &amp; Q241&lt;14),2,1),0),IF(AV241&lt;0.8,IF(AND(AT242&gt;0.2,AK242&gt;-0.03,AA242&gt;-0.01),1,0),0)),"")</f>
        <v/>
      </c>
      <c r="BF242" t="str">
        <f>IF(B242=2,IF(AV241&lt;0.226,IF(AND(ABS(AA242)&lt;0.03,AO242&lt;0.8),IF(AND(AT242&lt;0.5 &amp; Q241&lt;14),2,1),0),IF(AV241&lt;0.8,IF(AND(AT242&gt;0.2,AK242&gt;-0.03,AA242&gt;-0.01),1,0),0)),"")</f>
        <v/>
      </c>
      <c r="BG242" t="str">
        <f>IF(B242=3,IF(AV241&lt;0.85,IF(AND(K242&gt;942,AT242&gt;0.9),0.25,1)*IF(AR241&lt;-0.004,1,0.5),0),"")</f>
        <v/>
      </c>
      <c r="BH242" t="str">
        <f>IF(B242=4,IF(AV241&lt;0.6,IF(AQ242&gt;=0,IF(K242&lt;1018,2,1),0),IF(AV241&gt;0.85,IF(AQ242&lt;=0,-0.5,0),0)),"")</f>
        <v/>
      </c>
      <c r="BI242">
        <f>IF(B242=5,IF(AV241&lt;0.4,IF(AQ242&gt; -0.004,1,0),IF(AV241&lt;0.95,IF(AND(AO242&lt;0.85,AT242&lt;0.95,AQ242&gt;0,K242&lt;1115),0.5,0),0)),"")</f>
        <v>0</v>
      </c>
      <c r="BJ242" s="25" t="str">
        <f>IF(MAX(BE242:BI242)=0,"",MAX(BE242:BI242)*AR242)</f>
        <v/>
      </c>
    </row>
    <row r="243" spans="1:62">
      <c r="A243" s="1">
        <v>42863</v>
      </c>
      <c r="B243" s="41">
        <f t="shared" si="192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30"/>
        <v>3190.0061700000006</v>
      </c>
      <c r="T243" t="str">
        <f t="shared" ref="T243" si="301">IF(AVERAGE(N242)&lt;S242,"熊",IF(AVERAGE(N242)&gt;S242,"牛",""))</f>
        <v>熊</v>
      </c>
      <c r="U243">
        <f t="shared" ref="U243" si="302">MAX(H243,O243)</f>
        <v>3093.1001999999999</v>
      </c>
      <c r="V243">
        <f t="shared" ref="V243" si="303">MIN(I243,P243)</f>
        <v>3068.0772000000002</v>
      </c>
      <c r="W243" s="40">
        <f t="shared" ref="W243" si="304">LN(U243/V243)</f>
        <v>8.122842749452729E-3</v>
      </c>
      <c r="X243">
        <f t="shared" ref="X243" si="305">IF(U243=H243,J243,Q243)</f>
        <v>934</v>
      </c>
      <c r="Y243">
        <f t="shared" ref="Y243" si="306">IF(V243=I243,K243,R243)</f>
        <v>1331</v>
      </c>
      <c r="Z243" s="25">
        <f t="shared" ref="Z243" si="307">(U243-V243)/(C243)</f>
        <v>8.0978873843825967E-3</v>
      </c>
      <c r="AA243" s="25">
        <f t="shared" ref="AA243" si="308">LN(C243/N242)</f>
        <v>-4.2924311284956397E-3</v>
      </c>
      <c r="AB243" s="25">
        <f t="shared" ref="AB243" si="309">LN(N243/U243)</f>
        <v>-5.2883107490346972E-3</v>
      </c>
      <c r="AC243" s="25">
        <f t="shared" ref="AC243" si="310">LN(N243/V243)</f>
        <v>2.8345320004180201E-3</v>
      </c>
      <c r="AD243" s="25">
        <f t="shared" ref="AD243" si="311">LN(U243/C243)</f>
        <v>9.8169789983076059E-4</v>
      </c>
      <c r="AE243" s="25">
        <f t="shared" ref="AE243" si="312">LN(V243/C243)</f>
        <v>-7.1411448496218133E-3</v>
      </c>
      <c r="AF243" s="25">
        <f t="shared" ref="AF243" si="313">LN(N243/C243)</f>
        <v>-4.3066128492038405E-3</v>
      </c>
      <c r="AG243" s="25">
        <f t="shared" ref="AG243" si="314">LN(N243/N242)</f>
        <v>-8.5990439776994707E-3</v>
      </c>
      <c r="AH243" s="25">
        <f t="shared" ref="AH243" si="315">LN(D243/C243)</f>
        <v>-1.9956262644683416E-4</v>
      </c>
      <c r="AI243" s="25">
        <f t="shared" ref="AI243" si="316">LN(E243/C243)</f>
        <v>-2.0467682074095945E-4</v>
      </c>
      <c r="AJ243" s="25">
        <f t="shared" ref="AJ243" si="317">LN(F243/C243)</f>
        <v>-2.8890294728863415E-4</v>
      </c>
      <c r="AK243" s="25">
        <f t="shared" ref="AK243" si="318">+LN(G243/C243)</f>
        <v>-5.0347152529403548E-3</v>
      </c>
      <c r="AL243" s="25">
        <f t="shared" ref="AL243" si="319">LN(H243/I243)</f>
        <v>6.7645755630477847E-3</v>
      </c>
      <c r="AM243" s="25">
        <f t="shared" ref="AM243" si="320">LN(O243/P243)</f>
        <v>6.6154838221896975E-3</v>
      </c>
      <c r="AN243" s="25">
        <f t="shared" ref="AN243" si="321">LN(L243/G243)</f>
        <v>0</v>
      </c>
      <c r="AO243" s="40">
        <f t="shared" ref="AO243" si="322">(C243-I243)/(H243-I243)</f>
        <v>0.85445669427274507</v>
      </c>
      <c r="AP243" s="40">
        <f t="shared" ref="AP243" si="323">(N242-I243)/(H243-I243)</f>
        <v>1.4918932138935126</v>
      </c>
      <c r="AQ243" s="25">
        <f t="shared" ref="AQ243" si="324">LN(M243/L243)</f>
        <v>2.6117512857829991E-4</v>
      </c>
      <c r="AR243" s="25">
        <f t="shared" ref="AR243" si="325">LN(N243/L243)</f>
        <v>7.2810240373649205E-4</v>
      </c>
      <c r="AS243" s="25">
        <f>LN(N243/C243)</f>
        <v>-4.3066128492038405E-3</v>
      </c>
      <c r="AT243" s="28">
        <f>+(G243-I243)/(H243-I243)</f>
        <v>0.11026763663566663</v>
      </c>
      <c r="AU243" s="28">
        <f>+(N243-P243)/(O243-P243)</f>
        <v>0.4276594595390773</v>
      </c>
      <c r="AV243" s="40">
        <f>+(N243-V243)/(U243-V243)</f>
        <v>0.3480358070574967</v>
      </c>
      <c r="AW243" s="25">
        <f>LN(N243/C243)</f>
        <v>-4.3066128492038405E-3</v>
      </c>
      <c r="AX243" s="28">
        <f>(N243-L243)/(U243-V243)</f>
        <v>8.9493665827437188E-2</v>
      </c>
      <c r="AY243" s="25">
        <f>LN(G243/I243)</f>
        <v>7.4816241027654811E-4</v>
      </c>
      <c r="AZ243" s="25">
        <f>LN(N243/P243)</f>
        <v>2.8345320004180201E-3</v>
      </c>
      <c r="BA243" s="25">
        <f t="shared" ref="BA243" si="326">AV242</f>
        <v>0.43889498935369992</v>
      </c>
      <c r="BB243" s="25">
        <f>AR242</f>
        <v>-8.8271831420538903E-4</v>
      </c>
      <c r="BC243" s="25">
        <f t="shared" ref="BC243" si="327">AS242</f>
        <v>-3.6718147759778196E-3</v>
      </c>
      <c r="BD243" s="39">
        <f>IF(AR242&lt;0,1,0)</f>
        <v>1</v>
      </c>
      <c r="BE243" t="str">
        <f>IF(B243=2,IF(AV242&lt;0.226,IF(AND(ABS(AA243)&lt;0.03,AO243&lt;0.8),IF(AND(AT243&lt;0.5 &amp; Q242&lt;14),2,1),0),IF(AV242&lt;0.8,IF(AND(AT243&gt;0.2,AK243&gt;-0.03,AA243&gt;-0.01),1,0),0)),"")</f>
        <v/>
      </c>
      <c r="BF243" t="str">
        <f>IF(B243=2,IF(AV242&lt;0.226,IF(AND(ABS(AA243)&lt;0.03,AO243&lt;0.8),IF(AND(AT243&lt;0.5 &amp; Q242&lt;14),2,1),0),IF(AV242&lt;0.8,IF(AND(AT243&gt;0.2,AK243&gt;-0.03,AA243&gt;-0.01),1,0),0)),"")</f>
        <v/>
      </c>
      <c r="BG243" t="str">
        <f>IF(B243=3,IF(AV242&lt;0.85,IF(AND(K243&gt;942,AT243&gt;0.9),0.25,1)*IF(AR242&lt;-0.004,1,0.5),0),"")</f>
        <v/>
      </c>
      <c r="BH243" t="str">
        <f>IF(B243=4,IF(AV242&lt;0.6,IF(AQ243&gt;=0,IF(K243&lt;1018,2,1),0),IF(AV242&gt;0.85,IF(AQ243&lt;=0,-0.5,0),0)),"")</f>
        <v/>
      </c>
      <c r="BI243" t="str">
        <f>IF(B243=5,IF(AV242&lt;0.4,IF(AQ243&gt; -0.004,1,0),IF(AV242&lt;0.95,IF(AND(AO243&lt;0.85,AT243&lt;0.95,AQ243&gt;0,K243&lt;1115),0.5,0),0)),"")</f>
        <v/>
      </c>
      <c r="BJ243" s="25" t="str">
        <f>IF(MAX(BE243:BI243)=0,"",MAX(BE243:BI243)*AR243)</f>
        <v/>
      </c>
    </row>
    <row r="244" spans="1:62">
      <c r="A244" s="1">
        <v>42864</v>
      </c>
      <c r="B244" s="41">
        <f t="shared" si="192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30"/>
        <v>3179.49442</v>
      </c>
      <c r="T244" t="str">
        <f t="shared" ref="T244" si="328">IF(AVERAGE(N243)&lt;S243,"熊",IF(AVERAGE(N243)&gt;S243,"牛",""))</f>
        <v>熊</v>
      </c>
      <c r="U244">
        <f t="shared" ref="U244" si="329">MAX(H244,O244)</f>
        <v>3084.2</v>
      </c>
      <c r="V244">
        <f t="shared" ref="V244" si="330">MIN(I244,P244)</f>
        <v>3056.79</v>
      </c>
      <c r="W244" s="40">
        <f t="shared" ref="W244" si="331">LN(U244/V244)</f>
        <v>8.9269586911397379E-3</v>
      </c>
      <c r="X244">
        <f t="shared" ref="X244" si="332">IF(U244=H244,J244,Q244)</f>
        <v>1107</v>
      </c>
      <c r="Y244">
        <f t="shared" ref="Y244" si="333">IF(V244=I244,K244,R244)</f>
        <v>1035</v>
      </c>
      <c r="Z244" s="25">
        <f t="shared" ref="Z244" si="334">(U244-V244)/(C244)</f>
        <v>8.9433414359592987E-3</v>
      </c>
      <c r="AA244" s="25">
        <f t="shared" ref="AA244" si="335">LN(C244/N243)</f>
        <v>-3.8869496119841346E-3</v>
      </c>
      <c r="AB244" s="25">
        <f t="shared" ref="AB244" si="336">LN(N244/U244)</f>
        <v>-1.1906443375652802E-3</v>
      </c>
      <c r="AC244" s="25">
        <f t="shared" ref="AC244" si="337">LN(N244/V244)</f>
        <v>7.7363143535743922E-3</v>
      </c>
      <c r="AD244" s="25">
        <f t="shared" ref="AD244" si="338">LN(U244/C244)</f>
        <v>6.2936758919368658E-3</v>
      </c>
      <c r="AE244" s="25">
        <f t="shared" ref="AE244" si="339">LN(V244/C244)</f>
        <v>-2.6332827992027854E-3</v>
      </c>
      <c r="AF244" s="25">
        <f t="shared" ref="AF244" si="340">LN(N244/C244)</f>
        <v>5.1030315543715973E-3</v>
      </c>
      <c r="AG244" s="25">
        <f t="shared" ref="AG244" si="341">LN(N244/N243)</f>
        <v>1.2160819423876078E-3</v>
      </c>
      <c r="AH244" s="25">
        <f t="shared" ref="AH244" si="342">LN(D244/C244)</f>
        <v>1.2724119891416663E-4</v>
      </c>
      <c r="AI244" s="25">
        <f t="shared" ref="AI244" si="343">LN(E244/C244)</f>
        <v>2.4701508988363968E-3</v>
      </c>
      <c r="AJ244" s="25">
        <f t="shared" ref="AJ244" si="344">LN(F244/C244)</f>
        <v>4.8277820215557657E-4</v>
      </c>
      <c r="AK244" s="25">
        <f t="shared" ref="AK244" si="345">+LN(G244/C244)</f>
        <v>3.7289475970241283E-3</v>
      </c>
      <c r="AL244" s="25">
        <f t="shared" ref="AL244" si="346">LN(H244/I244)</f>
        <v>8.9269586911397379E-3</v>
      </c>
      <c r="AM244" s="25">
        <f t="shared" ref="AM244" si="347">LN(O244/P244)</f>
        <v>5.677823996321019E-3</v>
      </c>
      <c r="AN244" s="25">
        <f t="shared" ref="AN244" si="348">LN(L244/G244)</f>
        <v>6.401747213142094E-4</v>
      </c>
      <c r="AO244" s="40">
        <f t="shared" ref="AO244" si="349">(C244-I244)/(H244-I244)</f>
        <v>0.29405326523166686</v>
      </c>
      <c r="AP244" s="40">
        <f t="shared" ref="AP244" si="350">(N243-I244)/(H244-I244)</f>
        <v>0.72951842393286936</v>
      </c>
      <c r="AQ244" s="25">
        <f t="shared" ref="AQ244" si="351">LN(M244/L244)</f>
        <v>-3.1841132513692969E-4</v>
      </c>
      <c r="AR244" s="25">
        <f t="shared" ref="AR244" si="352">LN(N244/L244)</f>
        <v>7.3390923603332508E-4</v>
      </c>
      <c r="AS244" s="25">
        <f>LN(N244/C244)</f>
        <v>5.1030315543715973E-3</v>
      </c>
      <c r="AT244" s="28">
        <f>+(G244-I244)/(H244-I244)</f>
        <v>0.71178402043051159</v>
      </c>
      <c r="AU244" s="28">
        <f>+(N244-P244)/(O244-P244)</f>
        <v>0.80927835051546848</v>
      </c>
      <c r="AV244" s="40">
        <f>+(N244-V244)/(U244-V244)</f>
        <v>0.86610726012405559</v>
      </c>
      <c r="AW244" s="25">
        <f>LN(N244/C244)</f>
        <v>5.1030315543715973E-3</v>
      </c>
      <c r="AX244" s="28">
        <f>(N244-L244)/(U244-V244)</f>
        <v>8.2451659978118583E-2</v>
      </c>
      <c r="AY244" s="25">
        <f>LN(G244/I244)</f>
        <v>6.3622303962270546E-3</v>
      </c>
      <c r="AZ244" s="25">
        <f>LN(N244/P244)</f>
        <v>4.5974250196453171E-3</v>
      </c>
      <c r="BA244" s="25">
        <f t="shared" ref="BA244" si="353">AV243</f>
        <v>0.3480358070574967</v>
      </c>
      <c r="BB244" s="25">
        <f>AR243</f>
        <v>7.2810240373649205E-4</v>
      </c>
      <c r="BC244" s="25">
        <f t="shared" ref="BC244" si="354">AS243</f>
        <v>-4.3066128492038405E-3</v>
      </c>
      <c r="BD244" s="39">
        <f>IF(AR243&lt;0,1,0)</f>
        <v>0</v>
      </c>
      <c r="BE244">
        <f>IF(B244=2,IF(AV243&lt;0.226,IF(AND(ABS(AA244)&lt;0.03,AO244&lt;0.8),IF(AND(AT244&lt;0.5 &amp; Q243&lt;14),2,1),0),IF(AV243&lt;0.8,IF(AND(AT244&gt;0.2,AK244&gt;-0.03,AA244&gt;-0.01),1,0),0)),"")</f>
        <v>1</v>
      </c>
      <c r="BF244">
        <f>IF(B244=2,IF(AV243&lt;0.226,IF(AND(ABS(AA244)&lt;0.03,AO244&lt;0.8),IF(AND(AT244&lt;0.5 &amp; Q243&lt;14),2,1),0),IF(AV243&lt;0.8,IF(AND(AT244&gt;0.2,AK244&gt;-0.03,AA244&gt;-0.01),1,0),0)),"")</f>
        <v>1</v>
      </c>
      <c r="BG244" t="str">
        <f>IF(B244=3,IF(AV243&lt;0.85,IF(AND(K244&gt;942,AT244&gt;0.9),0.25,1)*IF(AR243&lt;-0.004,1,0.5),0),"")</f>
        <v/>
      </c>
      <c r="BH244" t="str">
        <f>IF(B244=4,IF(AV243&lt;0.6,IF(AQ244&gt;=0,IF(K244&lt;1018,2,1),0),IF(AV243&gt;0.85,IF(AQ244&lt;=0,-0.5,0),0)),"")</f>
        <v/>
      </c>
      <c r="BI244" t="str">
        <f>IF(B244=5,IF(AV243&lt;0.4,IF(AQ244&gt; -0.004,1,0),IF(AV243&lt;0.95,IF(AND(AO244&lt;0.85,AT244&lt;0.95,AQ244&gt;0,K244&lt;1115),0.5,0),0)),"")</f>
        <v/>
      </c>
      <c r="BJ244" s="25">
        <f>IF(MAX(BE244:BI244)=0,"",MAX(BE244:BI244)*AR244)</f>
        <v>7.3390923603332508E-4</v>
      </c>
    </row>
    <row r="245" spans="1:62">
      <c r="A245" s="1">
        <v>42865</v>
      </c>
      <c r="B245" s="41">
        <f t="shared" ref="B245" si="355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30"/>
        <v>3170.0149299999998</v>
      </c>
      <c r="T245" t="str">
        <f t="shared" ref="T245" si="356">IF(AVERAGE(N244)&lt;S244,"熊",IF(AVERAGE(N244)&gt;S244,"牛",""))</f>
        <v>熊</v>
      </c>
      <c r="U245">
        <f t="shared" ref="U245" si="357">MAX(H245,O245)</f>
        <v>3090.81</v>
      </c>
      <c r="V245">
        <f t="shared" ref="V245" si="358">MIN(I245,P245)</f>
        <v>3051.65</v>
      </c>
      <c r="W245" s="40">
        <f t="shared" ref="W245" si="359">LN(U245/V245)</f>
        <v>1.2750764533365941E-2</v>
      </c>
      <c r="X245">
        <f t="shared" ref="X245" si="360">IF(U245=H245,J245,Q245)</f>
        <v>1302</v>
      </c>
      <c r="Y245">
        <f t="shared" ref="Y245" si="361">IF(V245=I245,K245,R245)</f>
        <v>1459</v>
      </c>
      <c r="Z245" s="25">
        <f t="shared" ref="Z245" si="362">(U245-V245)/(C245)</f>
        <v>1.2721844472527461E-2</v>
      </c>
      <c r="AA245" s="25">
        <f t="shared" ref="AA245" si="363">LN(C245/N244)</f>
        <v>-7.6639554305773323E-4</v>
      </c>
      <c r="AB245" s="25">
        <f t="shared" ref="AB245" si="364">LN(N245/U245)</f>
        <v>-1.2567274085822608E-2</v>
      </c>
      <c r="AC245" s="25">
        <f t="shared" ref="AC245" si="365">LN(N245/V245)</f>
        <v>1.8349044754338407E-4</v>
      </c>
      <c r="AD245" s="25">
        <f t="shared" ref="AD245" si="366">LN(U245/C245)</f>
        <v>4.0979279195702632E-3</v>
      </c>
      <c r="AE245" s="25">
        <f t="shared" ref="AE245" si="367">LN(V245/C245)</f>
        <v>-8.6528366137956399E-3</v>
      </c>
      <c r="AF245" s="25">
        <f t="shared" ref="AF245" si="368">LN(N245/C245)</f>
        <v>-8.4693461662522247E-3</v>
      </c>
      <c r="AG245" s="25">
        <f t="shared" ref="AG245" si="369">LN(N245/N244)</f>
        <v>-9.2357417093100018E-3</v>
      </c>
      <c r="AH245" s="25">
        <f t="shared" ref="AH245" si="370">LN(D245/C245)</f>
        <v>6.1056605915482405E-4</v>
      </c>
      <c r="AI245" s="25">
        <f t="shared" ref="AI245" si="371">LN(E245/C245)</f>
        <v>1.9602822072516536E-3</v>
      </c>
      <c r="AJ245" s="25">
        <f t="shared" ref="AJ245" si="372">LN(F245/C245)</f>
        <v>1.8565225404865936E-3</v>
      </c>
      <c r="AK245" s="25">
        <f t="shared" ref="AK245" si="373">+LN(G245/C245)</f>
        <v>3.4992001173173438E-3</v>
      </c>
      <c r="AL245" s="25">
        <f t="shared" ref="AL245" si="374">LN(H245/I245)</f>
        <v>3.8940770794357884E-3</v>
      </c>
      <c r="AM245" s="25">
        <f t="shared" ref="AM245" si="375">LN(O245/P245)</f>
        <v>1.2750764533365941E-2</v>
      </c>
      <c r="AN245" s="25">
        <f t="shared" ref="AN245" si="376">LN(L245/G245)</f>
        <v>-7.769907153521253E-5</v>
      </c>
      <c r="AO245" s="40">
        <f t="shared" ref="AO245" si="377">(C245-I245)/(H245-I245)</f>
        <v>0</v>
      </c>
      <c r="AP245" s="40">
        <f t="shared" ref="AP245" si="378">(N244-I245)/(H245-I245)</f>
        <v>0.19650291423814936</v>
      </c>
      <c r="AQ245" s="25">
        <f t="shared" ref="AQ245" si="379">LN(M245/L245)</f>
        <v>-7.5788249971823357E-4</v>
      </c>
      <c r="AR245" s="25">
        <f t="shared" ref="AR245" si="380">LN(N245/L245)</f>
        <v>-1.1890847212034301E-2</v>
      </c>
      <c r="AS245" s="25">
        <f>LN(N245/C245)</f>
        <v>-8.4693461662522247E-3</v>
      </c>
      <c r="AT245" s="28">
        <f>+(G245-I245)/(H245-I245)</f>
        <v>0.89841798501250425</v>
      </c>
      <c r="AU245" s="28">
        <f>+(N245-P245)/(O245-P245)</f>
        <v>1.4300306435136556E-2</v>
      </c>
      <c r="AV245" s="40">
        <f>+(N245-V245)/(U245-V245)</f>
        <v>1.4300306435136556E-2</v>
      </c>
      <c r="AW245" s="25">
        <f>LN(N245/C245)</f>
        <v>-8.4693461662522247E-3</v>
      </c>
      <c r="AX245" s="28">
        <f>(N245-L245)/(U245-V245)</f>
        <v>-0.93232890704800564</v>
      </c>
      <c r="AY245" s="25">
        <f>LN(G245/I245)</f>
        <v>3.4992001173173438E-3</v>
      </c>
      <c r="AZ245" s="25">
        <f>LN(N245/P245)</f>
        <v>1.8349044754338407E-4</v>
      </c>
      <c r="BA245" s="25">
        <f t="shared" ref="BA245" si="381">AV244</f>
        <v>0.86610726012405559</v>
      </c>
      <c r="BB245" s="25">
        <f>AR244</f>
        <v>7.3390923603332508E-4</v>
      </c>
      <c r="BC245" s="25">
        <f t="shared" ref="BC245" si="382">AS244</f>
        <v>5.1030315543715973E-3</v>
      </c>
      <c r="BD245" s="39">
        <f>IF(AR244&lt;0,1,0)</f>
        <v>0</v>
      </c>
      <c r="BE245" t="str">
        <f>IF(B245=2,IF(AV244&lt;0.226,IF(AND(ABS(AA245)&lt;0.03,AO245&lt;0.8),IF(AND(AT245&lt;0.5 &amp; Q244&lt;14),2,1),0),IF(AV244&lt;0.8,IF(AND(AT245&gt;0.2,AK245&gt;-0.03,AA245&gt;-0.01),1,0),0)),"")</f>
        <v/>
      </c>
      <c r="BF245" t="str">
        <f>IF(B245=2,IF(AV244&lt;0.226,IF(AND(ABS(AA245)&lt;0.03,AO245&lt;0.8),IF(AND(AT245&lt;0.5 &amp; Q244&lt;14),2,1),0),IF(AV244&lt;0.8,IF(AND(AT245&gt;0.2,AK245&gt;-0.03,AA245&gt;-0.01),1,0),0)),"")</f>
        <v/>
      </c>
      <c r="BG245">
        <f>IF(B245=3,IF(AV244&lt;0.85,IF(AND(K245&gt;942,AT245&gt;0.9),0.25,1)*IF(AR244&lt;-0.004,1,0.5),0),"")</f>
        <v>0</v>
      </c>
      <c r="BH245" t="str">
        <f>IF(B245=4,IF(AV244&lt;0.6,IF(AQ245&gt;=0,IF(K245&lt;1018,2,1),0),IF(AV244&gt;0.85,IF(AQ245&lt;=0,-0.5,0),0)),"")</f>
        <v/>
      </c>
      <c r="BI245" t="str">
        <f>IF(B245=5,IF(AV244&lt;0.4,IF(AQ245&gt; -0.004,1,0),IF(AV244&lt;0.95,IF(AND(AO245&lt;0.85,AT245&lt;0.95,AQ245&gt;0,K245&lt;1115),0.5,0),0)),"")</f>
        <v/>
      </c>
      <c r="BJ245" s="25" t="str">
        <f>IF(MAX(BE245:BI245)=0,"",MAX(BE245:BI245)*AR245)</f>
        <v/>
      </c>
    </row>
    <row r="246" spans="1:62">
      <c r="A246" s="1">
        <v>42866</v>
      </c>
      <c r="B246" s="41">
        <f t="shared" ref="B246" si="383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30"/>
        <v>3158.215725</v>
      </c>
      <c r="T246" t="str">
        <f t="shared" ref="T246" si="384">IF(AVERAGE(N245)&lt;S245,"熊",IF(AVERAGE(N245)&gt;S245,"牛",""))</f>
        <v>熊</v>
      </c>
      <c r="U246">
        <f t="shared" ref="U246" si="385">MAX(H246,O246)</f>
        <v>3063.38</v>
      </c>
      <c r="V246">
        <f t="shared" ref="V246" si="386">MIN(I246,P246)</f>
        <v>3016.8</v>
      </c>
      <c r="W246" s="40">
        <f t="shared" ref="W246" si="387">LN(U246/V246)</f>
        <v>1.5322214571385752E-2</v>
      </c>
      <c r="X246">
        <f t="shared" ref="X246" si="388">IF(U246=H246,J246,Q246)</f>
        <v>1437</v>
      </c>
      <c r="Y246">
        <f t="shared" ref="Y246" si="389">IF(V246=I246,K246,R246)</f>
        <v>1334</v>
      </c>
      <c r="Z246" s="25">
        <f t="shared" ref="Z246" si="390">(U246-V246)/(C246)</f>
        <v>1.5338615243777925E-2</v>
      </c>
      <c r="AA246" s="25">
        <f t="shared" ref="AA246" si="391">LN(C246/N245)</f>
        <v>-5.0681748626325226E-3</v>
      </c>
      <c r="AB246" s="25">
        <f t="shared" ref="AB246" si="392">LN(N246/U246)</f>
        <v>-6.8901899160820951E-4</v>
      </c>
      <c r="AC246" s="25">
        <f t="shared" ref="AC246" si="393">LN(N246/V246)</f>
        <v>1.4633195579777557E-2</v>
      </c>
      <c r="AD246" s="25">
        <f t="shared" ref="AD246" si="394">LN(U246/C246)</f>
        <v>8.7211380014849266E-3</v>
      </c>
      <c r="AE246" s="25">
        <f t="shared" ref="AE246" si="395">LN(V246/C246)</f>
        <v>-6.6010765699008522E-3</v>
      </c>
      <c r="AF246" s="25">
        <f t="shared" ref="AF246" si="396">LN(N246/C246)</f>
        <v>8.0321190098767911E-3</v>
      </c>
      <c r="AG246" s="25">
        <f t="shared" ref="AG246" si="397">LN(N246/N245)</f>
        <v>2.9639441472442394E-3</v>
      </c>
      <c r="AH246" s="25">
        <f t="shared" ref="AH246" si="398">LN(D246/C246)</f>
        <v>-1.7665869265912049E-3</v>
      </c>
      <c r="AI246" s="25">
        <f t="shared" ref="AI246" si="399">LN(E246/C246)</f>
        <v>1.5234801463974771E-3</v>
      </c>
      <c r="AJ246" s="25">
        <f t="shared" ref="AJ246" si="400">LN(F246/C246)</f>
        <v>-1.037821261737401E-3</v>
      </c>
      <c r="AK246" s="25">
        <f t="shared" ref="AK246" si="401">+LN(G246/C246)</f>
        <v>1.2702760444534597E-3</v>
      </c>
      <c r="AL246" s="25">
        <f t="shared" ref="AL246" si="402">LN(H246/I246)</f>
        <v>6.1012600606140362E-3</v>
      </c>
      <c r="AM246" s="25">
        <f t="shared" ref="AM246" si="403">LN(O246/P246)</f>
        <v>1.5322214571385752E-2</v>
      </c>
      <c r="AN246" s="25">
        <f t="shared" ref="AN246" si="404">LN(L246/G246)</f>
        <v>-1.1840313650576901E-4</v>
      </c>
      <c r="AO246" s="40">
        <f t="shared" ref="AO246" si="405">(C246-I246)/(H246-I246)</f>
        <v>0.30673854447440096</v>
      </c>
      <c r="AP246" s="40">
        <f t="shared" ref="AP246" si="406">(N245-I246)/(H246-I246)</f>
        <v>1.1385444743935418</v>
      </c>
      <c r="AQ246" s="25">
        <f t="shared" ref="AQ246" si="407">LN(M246/L246)</f>
        <v>-3.7996232912605541E-3</v>
      </c>
      <c r="AR246" s="25">
        <f t="shared" ref="AR246" si="408">LN(N246/L246)</f>
        <v>6.8802461019290273E-3</v>
      </c>
      <c r="AS246" s="25">
        <f>LN(N246/C246)</f>
        <v>8.0321190098767911E-3</v>
      </c>
      <c r="AT246" s="28">
        <f>+(G246-I246)/(H246-I246)</f>
        <v>0.51482479784365864</v>
      </c>
      <c r="AU246" s="28">
        <f>+(N246-P246)/(O246-P246)</f>
        <v>0.95470158866466015</v>
      </c>
      <c r="AV246" s="40">
        <f>+(N246-V246)/(U246-V246)</f>
        <v>0.95470158866466015</v>
      </c>
      <c r="AW246" s="25">
        <f>LN(N246/C246)</f>
        <v>8.0321190098767911E-3</v>
      </c>
      <c r="AX246" s="28">
        <f>(N246-L246)/(U246-V246)</f>
        <v>0.45062258480033951</v>
      </c>
      <c r="AY246" s="25">
        <f>LN(G246/I246)</f>
        <v>3.1457287709612427E-3</v>
      </c>
      <c r="AZ246" s="25">
        <f>LN(N246/P246)</f>
        <v>1.4633195579777557E-2</v>
      </c>
      <c r="BA246" s="25">
        <f t="shared" ref="BA246" si="409">AV245</f>
        <v>1.4300306435136556E-2</v>
      </c>
      <c r="BB246" s="25">
        <f>AR245</f>
        <v>-1.1890847212034301E-2</v>
      </c>
      <c r="BC246" s="25">
        <f t="shared" ref="BC246" si="410">AS245</f>
        <v>-8.4693461662522247E-3</v>
      </c>
      <c r="BD246" s="39">
        <f>IF(AR245&lt;0,1,0)</f>
        <v>1</v>
      </c>
      <c r="BE246" t="str">
        <f>IF(B246=2,IF(AV245&lt;0.226,IF(AND(ABS(AA246)&lt;0.03,AO246&lt;0.8),IF(AND(AT246&lt;0.5 &amp; Q245&lt;14),2,1),0),IF(AV245&lt;0.8,IF(AND(AT246&gt;0.2,AK246&gt;-0.03,AA246&gt;-0.01),1,0),0)),"")</f>
        <v/>
      </c>
      <c r="BF246" t="str">
        <f>IF(B246=2,IF(AV245&lt;0.226,IF(AND(ABS(AA246)&lt;0.03,AO246&lt;0.8),IF(AND(AT246&lt;0.5 &amp; Q245&lt;14),2,1),0),IF(AV245&lt;0.8,IF(AND(AT246&gt;0.2,AK246&gt;-0.03,AA246&gt;-0.01),1,0),0)),"")</f>
        <v/>
      </c>
      <c r="BG246" t="str">
        <f>IF(B246=3,IF(AV245&lt;0.85,IF(AND(K246&gt;942,AT246&gt;0.9),0.25,1)*IF(AR245&lt;-0.004,1,0.5),0),"")</f>
        <v/>
      </c>
      <c r="BH246">
        <f>IF(B246=4,IF(AV245&lt;0.6,IF(AQ246&gt;=0,IF(K246&lt;1018,2,1),0),IF(AV245&gt;0.85,IF(AQ246&lt;=0,-0.5,0),0)),"")</f>
        <v>0</v>
      </c>
      <c r="BI246" t="str">
        <f>IF(B246=5,IF(AV245&lt;0.4,IF(AQ246&gt; -0.004,1,0),IF(AV245&lt;0.95,IF(AND(AO246&lt;0.85,AT246&lt;0.95,AQ246&gt;0,K246&lt;1115),0.5,0),0)),"")</f>
        <v/>
      </c>
      <c r="BJ246" s="25" t="str">
        <f>IF(MAX(BE246:BI246)=0,"",MAX(BE246:BI246)*AR246)</f>
        <v/>
      </c>
    </row>
    <row r="247" spans="1:62">
      <c r="A247" s="1">
        <v>42867</v>
      </c>
      <c r="B247" s="41">
        <f t="shared" si="192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30"/>
        <v>3147.552745</v>
      </c>
      <c r="T247" t="str">
        <f t="shared" ref="T247" si="411">IF(AVERAGE(N246)&lt;S246,"熊",IF(AVERAGE(N246)&gt;S246,"牛",""))</f>
        <v>熊</v>
      </c>
      <c r="U247">
        <f t="shared" ref="U247" si="412">MAX(H247,O247)</f>
        <v>3090.41</v>
      </c>
      <c r="V247">
        <f t="shared" ref="V247" si="413">MIN(I247,P247)</f>
        <v>3052.03</v>
      </c>
      <c r="W247" s="40">
        <f t="shared" ref="W247" si="414">LN(U247/V247)</f>
        <v>1.249682519795505E-2</v>
      </c>
      <c r="X247">
        <f t="shared" ref="X247" si="415">IF(U247=H247,J247,Q247)</f>
        <v>1347</v>
      </c>
      <c r="Y247">
        <f t="shared" ref="Y247" si="416">IF(V247=I247,K247,R247)</f>
        <v>932</v>
      </c>
      <c r="Z247" s="25">
        <f t="shared" ref="Z247" si="417">(U247-V247)/(C247)</f>
        <v>1.2566672451221355E-2</v>
      </c>
      <c r="AA247" s="25">
        <f t="shared" ref="AA247" si="418">LN(C247/N246)</f>
        <v>-2.3416380573842467E-3</v>
      </c>
      <c r="AB247" s="25">
        <f t="shared" ref="AB247" si="419">LN(N247/U247)</f>
        <v>-2.4395431721123202E-3</v>
      </c>
      <c r="AC247" s="25">
        <f t="shared" ref="AC247" si="420">LN(N247/V247)</f>
        <v>1.0057282025842633E-2</v>
      </c>
      <c r="AD247" s="25">
        <f t="shared" ref="AD247" si="421">LN(U247/C247)</f>
        <v>1.1815543707372807E-2</v>
      </c>
      <c r="AE247" s="25">
        <f t="shared" ref="AE247" si="422">LN(V247/C247)</f>
        <v>-6.8128149058214733E-4</v>
      </c>
      <c r="AF247" s="25">
        <f t="shared" ref="AF247" si="423">LN(N247/C247)</f>
        <v>9.3760005352604356E-3</v>
      </c>
      <c r="AG247" s="25">
        <f t="shared" ref="AG247" si="424">LN(N247/N246)</f>
        <v>7.0343624778762947E-3</v>
      </c>
      <c r="AH247" s="25">
        <f t="shared" ref="AH247" si="425">LN(D247/C247)</f>
        <v>-6.1575348224979102E-4</v>
      </c>
      <c r="AI247" s="25">
        <f t="shared" ref="AI247" si="426">LN(E247/C247)</f>
        <v>1.7338624320433131E-3</v>
      </c>
      <c r="AJ247" s="25">
        <f t="shared" ref="AJ247" si="427">LN(F247/C247)</f>
        <v>2.5147538314401292E-3</v>
      </c>
      <c r="AK247" s="25">
        <f t="shared" ref="AK247" si="428">+LN(G247/C247)</f>
        <v>6.078192779769483E-3</v>
      </c>
      <c r="AL247" s="25">
        <f t="shared" ref="AL247" si="429">LN(H247/I247)</f>
        <v>7.7483334222487026E-3</v>
      </c>
      <c r="AM247" s="25">
        <f t="shared" ref="AM247" si="430">LN(O247/P247)</f>
        <v>5.8447530493866782E-3</v>
      </c>
      <c r="AN247" s="25">
        <f t="shared" ref="AN247" si="431">LN(L247/G247)</f>
        <v>6.1832352984784374E-5</v>
      </c>
      <c r="AO247" s="40">
        <f t="shared" ref="AO247" si="432">(C247-I247)/(H247-I247)</f>
        <v>8.7615838247680974E-2</v>
      </c>
      <c r="AP247" s="40">
        <f t="shared" ref="AP247" si="433">(N246-I247)/(H247-I247)</f>
        <v>0.38921651221566411</v>
      </c>
      <c r="AQ247" s="25">
        <f t="shared" ref="AQ247" si="434">LN(M247/L247)</f>
        <v>1.388593272677954E-3</v>
      </c>
      <c r="AR247" s="25">
        <f t="shared" ref="AR247" si="435">LN(N247/L247)</f>
        <v>3.235975402506296E-3</v>
      </c>
      <c r="AS247" s="25">
        <f>LN(N247/C247)</f>
        <v>9.3760005352604356E-3</v>
      </c>
      <c r="AT247" s="28">
        <f>+(G247-I247)/(H247-I247)</f>
        <v>0.87194608256107875</v>
      </c>
      <c r="AU247" s="28">
        <f>+(N247-P247)/(O247-P247)</f>
        <v>0.58189894503054729</v>
      </c>
      <c r="AV247" s="40">
        <f>+(N247-V247)/(U247-V247)</f>
        <v>0.80380406461699283</v>
      </c>
      <c r="AW247" s="25">
        <f>LN(N247/C247)</f>
        <v>9.3760005352604356E-3</v>
      </c>
      <c r="AX247" s="28">
        <f>(N247-L247)/(U247-V247)</f>
        <v>0.25951016154247331</v>
      </c>
      <c r="AY247" s="25">
        <f>LN(G247/I247)</f>
        <v>6.7594742703514631E-3</v>
      </c>
      <c r="AZ247" s="25">
        <f>LN(N247/P247)</f>
        <v>3.4052098772743814E-3</v>
      </c>
      <c r="BA247" s="25">
        <f t="shared" ref="BA247" si="436">AV246</f>
        <v>0.95470158866466015</v>
      </c>
      <c r="BB247" s="25">
        <f>AR246</f>
        <v>6.8802461019290273E-3</v>
      </c>
      <c r="BC247" s="25">
        <f t="shared" ref="BC247" si="437">AS246</f>
        <v>8.0321190098767911E-3</v>
      </c>
      <c r="BD247" s="39">
        <f>IF(AR246&lt;0,1,0)</f>
        <v>0</v>
      </c>
      <c r="BE247" t="str">
        <f>IF(B247=2,IF(AV246&lt;0.226,IF(AND(ABS(AA247)&lt;0.03,AO247&lt;0.8),IF(AND(AT247&lt;0.5 &amp; Q246&lt;14),2,1),0),IF(AV246&lt;0.8,IF(AND(AT247&gt;0.2,AK247&gt;-0.03,AA247&gt;-0.01),1,0),0)),"")</f>
        <v/>
      </c>
      <c r="BF247" t="str">
        <f>IF(B247=2,IF(AV246&lt;0.226,IF(AND(ABS(AA247)&lt;0.03,AO247&lt;0.8),IF(AND(AT247&lt;0.5 &amp; Q246&lt;14),2,1),0),IF(AV246&lt;0.8,IF(AND(AT247&gt;0.2,AK247&gt;-0.03,AA247&gt;-0.01),1,0),0)),"")</f>
        <v/>
      </c>
      <c r="BG247" t="str">
        <f>IF(B247=3,IF(AV246&lt;0.85,IF(AND(K247&gt;942,AT247&gt;0.9),0.25,1)*IF(AR246&lt;-0.004,1,0.5),0),"")</f>
        <v/>
      </c>
      <c r="BH247" t="str">
        <f>IF(B247=4,IF(AV246&lt;0.6,IF(AQ247&gt;=0,IF(K247&lt;1018,2,1),0),IF(AV246&gt;0.85,IF(AQ247&lt;=0,-0.5,0),0)),"")</f>
        <v/>
      </c>
      <c r="BI247">
        <f>IF(B247=5,IF(AV246&lt;0.4,IF(AQ247&gt; -0.004,1,0),IF(AV246&lt;0.95,IF(AND(AO247&lt;0.85,AT247&lt;0.95,AQ247&gt;0,K247&lt;1115),0.5,0),0)),"")</f>
        <v>0</v>
      </c>
      <c r="BJ247" s="25" t="str">
        <f>IF(MAX(BE247:BI247)=0,"",MAX(BE247:BI247)*AR247)</f>
        <v/>
      </c>
    </row>
    <row r="248" spans="1:62">
      <c r="A248" s="1">
        <v>42870</v>
      </c>
      <c r="B248" s="41">
        <f t="shared" si="192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30"/>
        <v>3137.8930699999996</v>
      </c>
      <c r="T248" t="str">
        <f t="shared" ref="T248" si="438">IF(AVERAGE(N247)&lt;S247,"熊",IF(AVERAGE(N247)&gt;S247,"牛",""))</f>
        <v>熊</v>
      </c>
      <c r="U248">
        <f t="shared" ref="U248" si="439">MAX(H248,O248)</f>
        <v>3098.8761</v>
      </c>
      <c r="V248">
        <f t="shared" ref="V248" si="440">MIN(I248,P248)</f>
        <v>3085.9319</v>
      </c>
      <c r="W248" s="40">
        <f t="shared" ref="W248" si="441">LN(U248/V248)</f>
        <v>4.1858110711343972E-3</v>
      </c>
      <c r="X248">
        <f t="shared" ref="X248" si="442">IF(U248=H248,J248,Q248)</f>
        <v>938</v>
      </c>
      <c r="Y248">
        <f t="shared" ref="Y248" si="443">IF(V248=I248,K248,R248)</f>
        <v>930</v>
      </c>
      <c r="Z248" s="25">
        <f t="shared" ref="Z248" si="444">(U248-V248)/(C248)</f>
        <v>4.1945838143738392E-3</v>
      </c>
      <c r="AA248" s="25">
        <f t="shared" ref="AA248" si="445">LN(C248/N247)</f>
        <v>9.8946127664955295E-4</v>
      </c>
      <c r="AB248" s="25">
        <f t="shared" ref="AB248" si="446">LN(N248/U248)</f>
        <v>-2.5423754692786384E-3</v>
      </c>
      <c r="AC248" s="25">
        <f t="shared" ref="AC248" si="447">LN(N248/V248)</f>
        <v>1.6434356018557974E-3</v>
      </c>
      <c r="AD248" s="25">
        <f t="shared" ref="AD248" si="448">LN(U248/C248)</f>
        <v>4.1858110711343972E-3</v>
      </c>
      <c r="AE248" s="25">
        <f t="shared" ref="AE248" si="449">LN(V248/C248)</f>
        <v>0</v>
      </c>
      <c r="AF248" s="25">
        <f t="shared" ref="AF248" si="450">LN(N248/C248)</f>
        <v>1.6434356018557974E-3</v>
      </c>
      <c r="AG248" s="25">
        <f t="shared" ref="AG248" si="451">LN(N248/N247)</f>
        <v>2.6328968785053744E-3</v>
      </c>
      <c r="AH248" s="25">
        <f t="shared" ref="AH248" si="452">LN(D248/C248)</f>
        <v>1.1242144322831907E-3</v>
      </c>
      <c r="AI248" s="25">
        <f t="shared" ref="AI248" si="453">LN(E248/C248)</f>
        <v>2.6114213813233874E-3</v>
      </c>
      <c r="AJ248" s="25">
        <f t="shared" ref="AJ248" si="454">LN(F248/C248)</f>
        <v>3.6964171777250335E-3</v>
      </c>
      <c r="AK248" s="25">
        <f t="shared" ref="AK248" si="455">+LN(G248/C248)</f>
        <v>2.0542204764912599E-3</v>
      </c>
      <c r="AL248" s="25">
        <f t="shared" ref="AL248" si="456">LN(H248/I248)</f>
        <v>4.1858110711343972E-3</v>
      </c>
      <c r="AM248" s="25">
        <f t="shared" ref="AM248" si="457">LN(O248/P248)</f>
        <v>2.6798210683708218E-3</v>
      </c>
      <c r="AN248" s="25">
        <f t="shared" ref="AN248" si="458">LN(L248/G248)</f>
        <v>0</v>
      </c>
      <c r="AO248" s="40">
        <f t="shared" ref="AO248" si="459">(C248-I248)/(H248-I248)</f>
        <v>0</v>
      </c>
      <c r="AP248" s="40">
        <f t="shared" ref="AP248" si="460">(N247-I248)/(H248-I248)</f>
        <v>-0.23577355108851483</v>
      </c>
      <c r="AQ248" s="25">
        <f t="shared" ref="AQ248" si="461">LN(M248/L248)</f>
        <v>-4.0764674427953899E-4</v>
      </c>
      <c r="AR248" s="25">
        <f t="shared" ref="AR248" si="462">LN(N248/L248)</f>
        <v>-4.107848746355256E-4</v>
      </c>
      <c r="AS248" s="25">
        <f>LN(N248/C248)</f>
        <v>1.6434356018557974E-3</v>
      </c>
      <c r="AT248" s="28">
        <f>+(G248-I248)/(H248-I248)</f>
        <v>0.49023500872977055</v>
      </c>
      <c r="AU248" s="28">
        <f>+(N248-P248)/(O248-P248)</f>
        <v>0.37581009159917633</v>
      </c>
      <c r="AV248" s="40">
        <f>+(N248-V248)/(U248-V248)</f>
        <v>0.39212156796093273</v>
      </c>
      <c r="AW248" s="25">
        <f>LN(N248/C248)</f>
        <v>1.6434356018557974E-3</v>
      </c>
      <c r="AX248" s="28">
        <f>(N248-L248)/(U248-V248)</f>
        <v>-9.8113440768837837E-2</v>
      </c>
      <c r="AY248" s="25">
        <f>LN(G248/I248)</f>
        <v>2.0542204764912599E-3</v>
      </c>
      <c r="AZ248" s="25">
        <f>LN(N248/P248)</f>
        <v>1.0079462878094963E-3</v>
      </c>
      <c r="BA248" s="25">
        <f t="shared" ref="BA248" si="463">AV247</f>
        <v>0.80380406461699283</v>
      </c>
      <c r="BB248" s="25">
        <f>AR247</f>
        <v>3.235975402506296E-3</v>
      </c>
      <c r="BC248" s="25">
        <f t="shared" ref="BC248" si="464">AS247</f>
        <v>9.3760005352604356E-3</v>
      </c>
      <c r="BD248" s="39">
        <f>IF(AR247&lt;0,1,0)</f>
        <v>0</v>
      </c>
      <c r="BE248" t="str">
        <f>IF(B248=2,IF(AV247&lt;0.226,IF(AND(ABS(AA248)&lt;0.03,AO248&lt;0.8),IF(AND(AT248&lt;0.5 &amp; Q247&lt;14),2,1),0),IF(AV247&lt;0.8,IF(AND(AT248&gt;0.2,AK248&gt;-0.03,AA248&gt;-0.01),1,0),0)),"")</f>
        <v/>
      </c>
      <c r="BF248" t="str">
        <f>IF(B248=2,IF(AV247&lt;0.226,IF(AND(ABS(AA248)&lt;0.03,AO248&lt;0.8),IF(AND(AT248&lt;0.5 &amp; Q247&lt;14),2,1),0),IF(AV247&lt;0.8,IF(AND(AT248&gt;0.2,AK248&gt;-0.03,AA248&gt;-0.01),1,0),0)),"")</f>
        <v/>
      </c>
      <c r="BG248" t="str">
        <f>IF(B248=3,IF(AV247&lt;0.85,IF(AND(K248&gt;942,AT248&gt;0.9),0.25,1)*IF(AR247&lt;-0.004,1,0.5),0),"")</f>
        <v/>
      </c>
      <c r="BH248" t="str">
        <f>IF(B248=4,IF(AV247&lt;0.6,IF(AQ248&gt;=0,IF(K248&lt;1018,2,1),0),IF(AV247&gt;0.85,IF(AQ248&lt;=0,-0.5,0),0)),"")</f>
        <v/>
      </c>
      <c r="BI248" t="str">
        <f>IF(B248=5,IF(AV247&lt;0.4,IF(AQ248&gt; -0.004,1,0),IF(AV247&lt;0.95,IF(AND(AO248&lt;0.85,AT248&lt;0.95,AQ248&gt;0,K248&lt;1115),0.5,0),0)),"")</f>
        <v/>
      </c>
      <c r="BJ248" s="25" t="str">
        <f>IF(MAX(BE248:BI248)=0,"",MAX(BE248:BI248)*AR248)</f>
        <v/>
      </c>
    </row>
    <row r="249" spans="1:62">
      <c r="A249" s="1">
        <v>42871</v>
      </c>
      <c r="B249" s="41">
        <f t="shared" si="192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30"/>
        <v>3130.21929</v>
      </c>
      <c r="T249" t="str">
        <f t="shared" ref="T249" si="465">IF(AVERAGE(N248)&lt;S248,"熊",IF(AVERAGE(N248)&gt;S248,"牛",""))</f>
        <v>熊</v>
      </c>
      <c r="U249">
        <f t="shared" ref="U249" si="466">MAX(H249,O249)</f>
        <v>3113.4983999999999</v>
      </c>
      <c r="V249">
        <f t="shared" ref="V249" si="467">MIN(I249,P249)</f>
        <v>3061.0273999999999</v>
      </c>
      <c r="W249" s="40">
        <f t="shared" ref="W249" si="468">LN(U249/V249)</f>
        <v>1.6996370192808672E-2</v>
      </c>
      <c r="X249">
        <f t="shared" ref="X249" si="469">IF(U249=H249,J249,Q249)</f>
        <v>1500</v>
      </c>
      <c r="Y249">
        <f t="shared" ref="Y249" si="470">IF(V249=I249,K249,R249)</f>
        <v>1044</v>
      </c>
      <c r="Z249" s="25">
        <f t="shared" ref="Z249" si="471">(U249-V249)/(C249)</f>
        <v>1.7020169863053335E-2</v>
      </c>
      <c r="AA249" s="25">
        <f t="shared" ref="AA249" si="472">LN(C249/N248)</f>
        <v>-2.6355891698606106E-3</v>
      </c>
      <c r="AB249" s="25">
        <f t="shared" ref="AB249" si="473">LN(N249/U249)</f>
        <v>-9.3142856617966613E-7</v>
      </c>
      <c r="AC249" s="25">
        <f t="shared" ref="AC249" si="474">LN(N249/V249)</f>
        <v>1.6995438764242372E-2</v>
      </c>
      <c r="AD249" s="25">
        <f t="shared" ref="AD249" si="475">LN(U249/C249)</f>
        <v>9.8854487108091266E-3</v>
      </c>
      <c r="AE249" s="25">
        <f t="shared" ref="AE249" si="476">LN(V249/C249)</f>
        <v>-7.1109214819994855E-3</v>
      </c>
      <c r="AF249" s="25">
        <f t="shared" ref="AF249" si="477">LN(N249/C249)</f>
        <v>9.8845172822429207E-3</v>
      </c>
      <c r="AG249" s="25">
        <f t="shared" ref="AG249" si="478">LN(N249/N248)</f>
        <v>7.2489281123824254E-3</v>
      </c>
      <c r="AH249" s="25">
        <f t="shared" ref="AH249" si="479">LN(D249/C249)</f>
        <v>-1.3465671450920793E-3</v>
      </c>
      <c r="AI249" s="25">
        <f t="shared" ref="AI249" si="480">LN(E249/C249)</f>
        <v>-2.6227799990570211E-3</v>
      </c>
      <c r="AJ249" s="25">
        <f t="shared" ref="AJ249" si="481">LN(F249/C249)</f>
        <v>-2.7045123223613716E-3</v>
      </c>
      <c r="AK249" s="25">
        <f t="shared" ref="AK249" si="482">+LN(G249/C249)</f>
        <v>-1.0152509017491973E-3</v>
      </c>
      <c r="AL249" s="25">
        <f t="shared" ref="AL249" si="483">LN(H249/I249)</f>
        <v>7.1109214819995402E-3</v>
      </c>
      <c r="AM249" s="25">
        <f t="shared" ref="AM249" si="484">LN(O249/P249)</f>
        <v>1.1976660050106154E-2</v>
      </c>
      <c r="AN249" s="25">
        <f t="shared" ref="AN249" si="485">LN(L249/G249)</f>
        <v>0</v>
      </c>
      <c r="AO249" s="40">
        <f t="shared" ref="AO249" si="486">(C249-I249)/(H249-I249)</f>
        <v>1</v>
      </c>
      <c r="AP249" s="40">
        <f t="shared" ref="AP249" si="487">(N248-I249)/(H249-I249)</f>
        <v>1.3724495635016773</v>
      </c>
      <c r="AQ249" s="25">
        <f t="shared" ref="AQ249" si="488">LN(M249/L249)</f>
        <v>-1.7200964147190396E-4</v>
      </c>
      <c r="AR249" s="25">
        <f t="shared" ref="AR249" si="489">LN(N249/L249)</f>
        <v>1.0899768183992182E-2</v>
      </c>
      <c r="AS249" s="25">
        <f>LN(N249/C249)</f>
        <v>9.8845172822429207E-3</v>
      </c>
      <c r="AT249" s="28">
        <f>+(G249-I249)/(H249-I249)</f>
        <v>0.85679101642074684</v>
      </c>
      <c r="AU249" s="28">
        <f>+(N249-P249)/(O249-P249)</f>
        <v>0.99992176308242786</v>
      </c>
      <c r="AV249" s="40">
        <f>+(N249-V249)/(U249-V249)</f>
        <v>0.99994473137542728</v>
      </c>
      <c r="AW249" s="25">
        <f>LN(N249/C249)</f>
        <v>9.8845172822429207E-3</v>
      </c>
      <c r="AX249" s="28">
        <f>(N249-L249)/(U249-V249)</f>
        <v>0.64325246326542573</v>
      </c>
      <c r="AY249" s="25">
        <f>LN(G249/I249)</f>
        <v>6.0956705802501822E-3</v>
      </c>
      <c r="AZ249" s="25">
        <f>LN(N249/P249)</f>
        <v>1.1975728621540147E-2</v>
      </c>
      <c r="BA249" s="25">
        <f t="shared" ref="BA249" si="490">AV248</f>
        <v>0.39212156796093273</v>
      </c>
      <c r="BB249" s="25">
        <f>AR248</f>
        <v>-4.107848746355256E-4</v>
      </c>
      <c r="BC249" s="25">
        <f t="shared" ref="BC249" si="491">AS248</f>
        <v>1.6434356018557974E-3</v>
      </c>
      <c r="BD249" s="39">
        <f>IF(AR248&lt;0,1,0)</f>
        <v>1</v>
      </c>
      <c r="BE249">
        <f>IF(B249=2,IF(AV248&lt;0.226,IF(AND(ABS(AA249)&lt;0.03,AO249&lt;0.8),IF(AND(AT249&lt;0.5 &amp; Q248&lt;14),2,1),0),IF(AV248&lt;0.8,IF(AND(AT249&gt;0.2,AK249&gt;-0.03,AA249&gt;-0.01),1,0),0)),"")</f>
        <v>1</v>
      </c>
      <c r="BF249">
        <f>IF(B249=2,IF(AV248&lt;0.226,IF(AND(ABS(AA249)&lt;0.03,AO249&lt;0.8),IF(AND(AT249&lt;0.5 &amp; Q248&lt;14),2,1),0),IF(AV248&lt;0.8,IF(AND(AT249&gt;0.2,AK249&gt;-0.03,AA249&gt;-0.01),1,0),0)),"")</f>
        <v>1</v>
      </c>
      <c r="BG249" t="str">
        <f>IF(B249=3,IF(AV248&lt;0.85,IF(AND(K249&gt;942,AT249&gt;0.9),0.25,1)*IF(AR248&lt;-0.004,1,0.5),0),"")</f>
        <v/>
      </c>
      <c r="BH249" t="str">
        <f>IF(B249=4,IF(AV248&lt;0.6,IF(AQ249&gt;=0,IF(K249&lt;1018,2,1),0),IF(AV248&gt;0.85,IF(AQ249&lt;=0,-0.5,0),0)),"")</f>
        <v/>
      </c>
      <c r="BI249" t="str">
        <f>IF(B249=5,IF(AV248&lt;0.4,IF(AQ249&gt; -0.004,1,0),IF(AV248&lt;0.95,IF(AND(AO249&lt;0.85,AT249&lt;0.95,AQ249&gt;0,K249&lt;1115),0.5,0),0)),"")</f>
        <v/>
      </c>
      <c r="BJ249" s="25">
        <f>IF(MAX(BE249:BI249)=0,"",MAX(BE249:BI249)*AR249)</f>
        <v>1.0899768183992182E-2</v>
      </c>
    </row>
    <row r="250" spans="1:62">
      <c r="A250" s="1">
        <v>42872</v>
      </c>
      <c r="B250" s="41">
        <f t="shared" si="192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30"/>
        <v>3124.8104099999996</v>
      </c>
      <c r="T250" t="str">
        <f t="shared" ref="T250" si="492">IF(AVERAGE(N249)&lt;S249,"熊",IF(AVERAGE(N249)&gt;S249,"牛",""))</f>
        <v>熊</v>
      </c>
      <c r="U250">
        <f t="shared" ref="U250" si="493">MAX(H250,O250)</f>
        <v>3119.5816</v>
      </c>
      <c r="V250">
        <f t="shared" ref="V250" si="494">MIN(I250,P250)</f>
        <v>3101.3002000000001</v>
      </c>
      <c r="W250" s="40">
        <f t="shared" ref="W250" si="495">LN(U250/V250)</f>
        <v>5.8774473505078572E-3</v>
      </c>
      <c r="X250">
        <f t="shared" ref="X250" si="496">IF(U250=H250,J250,Q250)</f>
        <v>1011</v>
      </c>
      <c r="Y250">
        <f t="shared" ref="Y250" si="497">IF(V250=I250,K250,R250)</f>
        <v>1422</v>
      </c>
      <c r="Z250" s="25">
        <f t="shared" ref="Z250" si="498">(U250-V250)/(C250)</f>
        <v>5.8824210808796212E-3</v>
      </c>
      <c r="AA250" s="25">
        <f t="shared" ref="AA250" si="499">LN(C250/N249)</f>
        <v>-1.8303260982068979E-3</v>
      </c>
      <c r="AB250" s="25">
        <f t="shared" ref="AB250" si="500">LN(N250/U250)</f>
        <v>-4.768044657504294E-3</v>
      </c>
      <c r="AC250" s="25">
        <f t="shared" ref="AC250" si="501">LN(N250/V250)</f>
        <v>1.1094026930037362E-3</v>
      </c>
      <c r="AD250" s="25">
        <f t="shared" ref="AD250" si="502">LN(U250/C250)</f>
        <v>3.783166352390495E-3</v>
      </c>
      <c r="AE250" s="25">
        <f t="shared" ref="AE250" si="503">LN(V250/C250)</f>
        <v>-2.0942809981174663E-3</v>
      </c>
      <c r="AF250" s="25">
        <f t="shared" ref="AF250" si="504">LN(N250/C250)</f>
        <v>-9.8487830511380338E-4</v>
      </c>
      <c r="AG250" s="25">
        <f t="shared" ref="AG250" si="505">LN(N250/N249)</f>
        <v>-2.8152044033207622E-3</v>
      </c>
      <c r="AH250" s="25">
        <f t="shared" ref="AH250" si="506">LN(D250/C250)</f>
        <v>-7.1535928029077891E-4</v>
      </c>
      <c r="AI250" s="25">
        <f t="shared" ref="AI250" si="507">LN(E250/C250)</f>
        <v>8.3393955954061839E-4</v>
      </c>
      <c r="AJ250" s="25">
        <f t="shared" ref="AJ250" si="508">LN(F250/C250)</f>
        <v>4.8649565388617268E-4</v>
      </c>
      <c r="AK250" s="25">
        <f t="shared" ref="AK250" si="509">+LN(G250/C250)</f>
        <v>6.1352524114510938E-4</v>
      </c>
      <c r="AL250" s="25">
        <f t="shared" ref="AL250" si="510">LN(H250/I250)</f>
        <v>4.7233398587749088E-3</v>
      </c>
      <c r="AM250" s="25">
        <f t="shared" ref="AM250" si="511">LN(O250/P250)</f>
        <v>3.2143812199520562E-3</v>
      </c>
      <c r="AN250" s="25">
        <f t="shared" ref="AN250" si="512">LN(L250/G250)</f>
        <v>0</v>
      </c>
      <c r="AO250" s="40">
        <f t="shared" ref="AO250" si="513">(C250-I250)/(H250-I250)</f>
        <v>0.19867211787676073</v>
      </c>
      <c r="AP250" s="40">
        <f t="shared" ref="AP250" si="514">(N249-I250)/(H250-I250)</f>
        <v>0.58598240828293824</v>
      </c>
      <c r="AQ250" s="25">
        <f t="shared" ref="AQ250" si="515">LN(M250/L250)</f>
        <v>3.4547100797740739E-4</v>
      </c>
      <c r="AR250" s="25">
        <f t="shared" ref="AR250" si="516">LN(N250/L250)</f>
        <v>-1.5984035462589428E-3</v>
      </c>
      <c r="AS250" s="25">
        <f>LN(N250/C250)</f>
        <v>-9.8487830511380338E-4</v>
      </c>
      <c r="AT250" s="28">
        <f>+(G250-I250)/(H250-I250)</f>
        <v>0.3284195345609906</v>
      </c>
      <c r="AU250" s="28">
        <f>+(N250-P250)/(O250-P250)</f>
        <v>0.34477405656595522</v>
      </c>
      <c r="AV250" s="40">
        <f>+(N250-V250)/(U250-V250)</f>
        <v>0.18830614723159511</v>
      </c>
      <c r="AW250" s="25">
        <f>LN(N250/C250)</f>
        <v>-9.8487830511380338E-4</v>
      </c>
      <c r="AX250" s="28">
        <f>(N250-L250)/(U250-V250)</f>
        <v>-0.27167503582877894</v>
      </c>
      <c r="AY250" s="25">
        <f>LN(G250/I250)</f>
        <v>1.5536987475296316E-3</v>
      </c>
      <c r="AZ250" s="25">
        <f>LN(N250/P250)</f>
        <v>1.1094026930037362E-3</v>
      </c>
      <c r="BA250" s="25">
        <f t="shared" ref="BA250" si="517">AV249</f>
        <v>0.99994473137542728</v>
      </c>
      <c r="BB250" s="25">
        <f>AR249</f>
        <v>1.0899768183992182E-2</v>
      </c>
      <c r="BC250" s="25">
        <f t="shared" ref="BC250" si="518">AS249</f>
        <v>9.8845172822429207E-3</v>
      </c>
      <c r="BD250" s="39">
        <f>IF(AR249&lt;0,1,0)</f>
        <v>0</v>
      </c>
      <c r="BE250" t="str">
        <f>IF(B250=2,IF(AV249&lt;0.226,IF(AND(ABS(AA250)&lt;0.03,AO250&lt;0.8),IF(AND(AT250&lt;0.5 &amp; Q249&lt;14),2,1),0),IF(AV249&lt;0.8,IF(AND(AT250&gt;0.2,AK250&gt;-0.03,AA250&gt;-0.01),1,0),0)),"")</f>
        <v/>
      </c>
      <c r="BF250" t="str">
        <f>IF(B250=2,IF(AV249&lt;0.226,IF(AND(ABS(AA250)&lt;0.03,AO250&lt;0.8),IF(AND(AT250&lt;0.5 &amp; Q249&lt;14),2,1),0),IF(AV249&lt;0.8,IF(AND(AT250&gt;0.2,AK250&gt;-0.03,AA250&gt;-0.01),1,0),0)),"")</f>
        <v/>
      </c>
      <c r="BG250">
        <f>IF(B250=3,IF(AV249&lt;0.85,IF(AND(K250&gt;942,AT250&gt;0.9),0.25,1)*IF(AR249&lt;-0.004,1,0.5),0),"")</f>
        <v>0</v>
      </c>
      <c r="BH250" t="str">
        <f>IF(B250=4,IF(AV249&lt;0.6,IF(AQ250&gt;=0,IF(K250&lt;1018,2,1),0),IF(AV249&gt;0.85,IF(AQ250&lt;=0,-0.5,0),0)),"")</f>
        <v/>
      </c>
      <c r="BI250" t="str">
        <f>IF(B250=5,IF(AV249&lt;0.4,IF(AQ250&gt; -0.004,1,0),IF(AV249&lt;0.95,IF(AND(AO250&lt;0.85,AT250&lt;0.95,AQ250&gt;0,K250&lt;1115),0.5,0),0)),"")</f>
        <v/>
      </c>
      <c r="BJ250" s="25" t="str">
        <f>IF(MAX(BE250:BI250)=0,"",MAX(BE250:BI250)*AR250)</f>
        <v/>
      </c>
    </row>
    <row r="251" spans="1:62">
      <c r="A251" s="1">
        <v>42873</v>
      </c>
      <c r="B251" s="41">
        <f t="shared" si="192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30"/>
        <v>3120.2175349999993</v>
      </c>
      <c r="T251" t="str">
        <f t="shared" ref="T251" si="519">IF(AVERAGE(N250)&lt;S250,"熊",IF(AVERAGE(N250)&gt;S250,"牛",""))</f>
        <v>熊</v>
      </c>
      <c r="U251">
        <f t="shared" ref="U251" si="520">MAX(H251,O251)</f>
        <v>3103.4413</v>
      </c>
      <c r="V251">
        <f t="shared" ref="V251" si="521">MIN(I251,P251)</f>
        <v>3078.1496999999999</v>
      </c>
      <c r="W251" s="40">
        <f t="shared" ref="W251" si="522">LN(U251/V251)</f>
        <v>8.1829228518831287E-3</v>
      </c>
      <c r="X251">
        <f t="shared" ref="X251" si="523">IF(U251=H251,J251,Q251)</f>
        <v>1103</v>
      </c>
      <c r="Y251">
        <f t="shared" ref="Y251" si="524">IF(V251=I251,K251,R251)</f>
        <v>930</v>
      </c>
      <c r="Z251" s="25">
        <f t="shared" ref="Z251" si="525">(U251-V251)/(C251)</f>
        <v>8.2053543411721736E-3</v>
      </c>
      <c r="AA251" s="25">
        <f t="shared" ref="AA251" si="526">LN(C251/N250)</f>
        <v>-7.2454304281904351E-3</v>
      </c>
      <c r="AB251" s="25">
        <f t="shared" ref="AB251" si="527">LN(N251/U251)</f>
        <v>-4.2118691506490289E-3</v>
      </c>
      <c r="AC251" s="25">
        <f t="shared" ref="AC251" si="528">LN(N251/V251)</f>
        <v>3.9710537012341545E-3</v>
      </c>
      <c r="AD251" s="25">
        <f t="shared" ref="AD251" si="529">LN(U251/C251)</f>
        <v>6.8261773844460394E-3</v>
      </c>
      <c r="AE251" s="25">
        <f t="shared" ref="AE251" si="530">LN(V251/C251)</f>
        <v>-1.3567454674370517E-3</v>
      </c>
      <c r="AF251" s="25">
        <f t="shared" ref="AF251" si="531">LN(N251/C251)</f>
        <v>2.6143082337970903E-3</v>
      </c>
      <c r="AG251" s="25">
        <f t="shared" ref="AG251" si="532">LN(N251/N250)</f>
        <v>-4.6311221943933683E-3</v>
      </c>
      <c r="AH251" s="25">
        <f t="shared" ref="AH251" si="533">LN(D251/C251)</f>
        <v>3.2972875073287533E-4</v>
      </c>
      <c r="AI251" s="25">
        <f t="shared" ref="AI251" si="534">LN(E251/C251)</f>
        <v>1.8732228474602954E-3</v>
      </c>
      <c r="AJ251" s="25">
        <f t="shared" ref="AJ251" si="535">LN(F251/C251)</f>
        <v>3.8356055891130515E-3</v>
      </c>
      <c r="AK251" s="25">
        <f t="shared" ref="AK251" si="536">+LN(G251/C251)</f>
        <v>5.2651427641968139E-3</v>
      </c>
      <c r="AL251" s="25">
        <f t="shared" ref="AL251" si="537">LN(H251/I251)</f>
        <v>8.1829228518831287E-3</v>
      </c>
      <c r="AM251" s="25">
        <f t="shared" ref="AM251" si="538">LN(O251/P251)</f>
        <v>5.7954607632465863E-3</v>
      </c>
      <c r="AN251" s="25">
        <f t="shared" ref="AN251" si="539">LN(L251/G251)</f>
        <v>0</v>
      </c>
      <c r="AO251" s="40">
        <f t="shared" ref="AO251" si="540">(C251-I251)/(H251-I251)</f>
        <v>0.16523667937180059</v>
      </c>
      <c r="AP251" s="40">
        <f t="shared" ref="AP251" si="541">(N250-I251)/(H251-I251)</f>
        <v>1.0514558193234049</v>
      </c>
      <c r="AQ251" s="25">
        <f t="shared" ref="AQ251" si="542">LN(M251/L251)</f>
        <v>-1.7464409182894145E-3</v>
      </c>
      <c r="AR251" s="25">
        <f t="shared" ref="AR251" si="543">LN(N251/L251)</f>
        <v>-2.6508345303997358E-3</v>
      </c>
      <c r="AS251" s="25">
        <f>LN(N251/C251)</f>
        <v>2.6143082337970903E-3</v>
      </c>
      <c r="AT251" s="28">
        <f>+(G251-I251)/(H251-I251)</f>
        <v>0.8086004839551495</v>
      </c>
      <c r="AU251" s="28">
        <f>+(N251-P251)/(O251-P251)</f>
        <v>0.49737304932859905</v>
      </c>
      <c r="AV251" s="40">
        <f>+(N251-V251)/(U251-V251)</f>
        <v>0.48426354995334775</v>
      </c>
      <c r="AW251" s="25">
        <f>LN(N251/C251)</f>
        <v>2.6143082337970903E-3</v>
      </c>
      <c r="AX251" s="28">
        <f>(N251-L251)/(U251-V251)</f>
        <v>-0.32433693400180175</v>
      </c>
      <c r="AY251" s="25">
        <f>LN(G251/I251)</f>
        <v>6.621888231633748E-3</v>
      </c>
      <c r="AZ251" s="25">
        <f>LN(N251/P251)</f>
        <v>2.8867043336074818E-3</v>
      </c>
      <c r="BA251" s="25">
        <f t="shared" ref="BA251" si="544">AV250</f>
        <v>0.18830614723159511</v>
      </c>
      <c r="BB251" s="25">
        <f>AR250</f>
        <v>-1.5984035462589428E-3</v>
      </c>
      <c r="BC251" s="25">
        <f t="shared" ref="BC251" si="545">AS250</f>
        <v>-9.8487830511380338E-4</v>
      </c>
      <c r="BD251" s="39">
        <f>IF(AR250&lt;0,1,0)</f>
        <v>1</v>
      </c>
      <c r="BE251" t="str">
        <f>IF(B251=2,IF(AV250&lt;0.226,IF(AND(ABS(AA251)&lt;0.03,AO251&lt;0.8),IF(AND(AT251&lt;0.5 &amp; Q250&lt;14),2,1),0),IF(AV250&lt;0.8,IF(AND(AT251&gt;0.2,AK251&gt;-0.03,AA251&gt;-0.01),1,0),0)),"")</f>
        <v/>
      </c>
      <c r="BF251" t="str">
        <f>IF(B251=2,IF(AV250&lt;0.226,IF(AND(ABS(AA251)&lt;0.03,AO251&lt;0.8),IF(AND(AT251&lt;0.5 &amp; Q250&lt;14),2,1),0),IF(AV250&lt;0.8,IF(AND(AT251&gt;0.2,AK251&gt;-0.03,AA251&gt;-0.01),1,0),0)),"")</f>
        <v/>
      </c>
      <c r="BG251" t="str">
        <f>IF(B251=3,IF(AV250&lt;0.85,IF(AND(K251&gt;942,AT251&gt;0.9),0.25,1)*IF(AR250&lt;-0.004,1,0.5),0),"")</f>
        <v/>
      </c>
      <c r="BH251">
        <f>IF(B251=4,IF(AV250&lt;0.6,IF(AQ251&gt;=0,IF(K251&lt;1018,2,1),0),IF(AV250&gt;0.85,IF(AQ251&lt;=0,-0.5,0),0)),"")</f>
        <v>0</v>
      </c>
      <c r="BI251" t="str">
        <f>IF(B251=5,IF(AV250&lt;0.4,IF(AQ251&gt; -0.004,1,0),IF(AV250&lt;0.95,IF(AND(AO251&lt;0.85,AT251&lt;0.95,AQ251&gt;0,K251&lt;1115),0.5,0),0)),"")</f>
        <v/>
      </c>
      <c r="BJ251" s="25" t="str">
        <f>IF(MAX(BE251:BI251)=0,"",MAX(BE251:BI251)*AR251)</f>
        <v/>
      </c>
    </row>
    <row r="252" spans="1:62">
      <c r="A252" s="1">
        <v>42874</v>
      </c>
      <c r="B252" s="41">
        <f t="shared" si="192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30"/>
        <v>3116.1720149999992</v>
      </c>
      <c r="T252" t="str">
        <f t="shared" ref="T252" si="546">IF(AVERAGE(N251)&lt;S251,"熊",IF(AVERAGE(N251)&gt;S251,"牛",""))</f>
        <v>熊</v>
      </c>
      <c r="U252">
        <f t="shared" ref="U252" si="547">MAX(H252,O252)</f>
        <v>3095.4825999999998</v>
      </c>
      <c r="V252">
        <f t="shared" ref="V252" si="548">MIN(I252,P252)</f>
        <v>3081.2779999999998</v>
      </c>
      <c r="W252" s="40">
        <f t="shared" ref="W252" si="549">LN(U252/V252)</f>
        <v>4.5993769098484297E-3</v>
      </c>
      <c r="X252">
        <f t="shared" ref="X252" si="550">IF(U252=H252,J252,Q252)</f>
        <v>939</v>
      </c>
      <c r="Y252">
        <f t="shared" ref="Y252" si="551">IF(V252=I252,K252,R252)</f>
        <v>1348</v>
      </c>
      <c r="Z252" s="25">
        <f t="shared" ref="Z252" si="552">(U252-V252)/(C252)</f>
        <v>4.6018644992813469E-3</v>
      </c>
      <c r="AA252" s="25">
        <f t="shared" ref="AA252" si="553">LN(C252/N251)</f>
        <v>-1.1954149054803197E-3</v>
      </c>
      <c r="AB252" s="25">
        <f t="shared" ref="AB252" si="554">LN(N252/U252)</f>
        <v>-1.4722593359406634E-3</v>
      </c>
      <c r="AC252" s="25">
        <f t="shared" ref="AC252" si="555">LN(N252/V252)</f>
        <v>3.1271175739077321E-3</v>
      </c>
      <c r="AD252" s="25">
        <f t="shared" ref="AD252" si="556">LN(U252/C252)</f>
        <v>2.8395143911607943E-3</v>
      </c>
      <c r="AE252" s="25">
        <f t="shared" ref="AE252" si="557">LN(V252/C252)</f>
        <v>-1.7598625186877452E-3</v>
      </c>
      <c r="AF252" s="25">
        <f t="shared" ref="AF252" si="558">LN(N252/C252)</f>
        <v>1.3672550552201541E-3</v>
      </c>
      <c r="AG252" s="25">
        <f t="shared" ref="AG252" si="559">LN(N252/N251)</f>
        <v>1.7184014973968393E-4</v>
      </c>
      <c r="AH252" s="25">
        <f t="shared" ref="AH252" si="560">LN(D252/C252)</f>
        <v>1.2286786814998355E-3</v>
      </c>
      <c r="AI252" s="25">
        <f t="shared" ref="AI252" si="561">LN(E252/C252)</f>
        <v>2.3362352056985327E-3</v>
      </c>
      <c r="AJ252" s="25">
        <f t="shared" ref="AJ252" si="562">LN(F252/C252)</f>
        <v>1.9856481417312648E-3</v>
      </c>
      <c r="AK252" s="25">
        <f t="shared" ref="AK252" si="563">+LN(G252/C252)</f>
        <v>5.6902099918855953E-4</v>
      </c>
      <c r="AL252" s="25">
        <f t="shared" ref="AL252" si="564">LN(H252/I252)</f>
        <v>3.1121399221790175E-3</v>
      </c>
      <c r="AM252" s="25">
        <f t="shared" ref="AM252" si="565">LN(O252/P252)</f>
        <v>4.1651015389672641E-3</v>
      </c>
      <c r="AN252" s="25">
        <f t="shared" ref="AN252" si="566">LN(L252/G252)</f>
        <v>0</v>
      </c>
      <c r="AO252" s="40">
        <f t="shared" ref="AO252" si="567">(C252-I252)/(H252-I252)</f>
        <v>8.7476347909239666E-2</v>
      </c>
      <c r="AP252" s="40">
        <f t="shared" ref="AP252" si="568">(N251-I252)/(H252-I252)</f>
        <v>0.47132638845571118</v>
      </c>
      <c r="AQ252" s="25">
        <f t="shared" ref="AQ252" si="569">LN(M252/L252)</f>
        <v>-5.8146152521286422E-4</v>
      </c>
      <c r="AR252" s="25">
        <f t="shared" ref="AR252" si="570">LN(N252/L252)</f>
        <v>7.9823405603164708E-4</v>
      </c>
      <c r="AS252" s="25">
        <f>LN(N252/C252)</f>
        <v>1.3672550552201541E-3</v>
      </c>
      <c r="AT252" s="28">
        <f>+(G252-I252)/(H252-I252)</f>
        <v>0.27013286756910215</v>
      </c>
      <c r="AU252" s="28">
        <f>+(N252-P252)/(O252-P252)</f>
        <v>0.75040044787957572</v>
      </c>
      <c r="AV252" s="40">
        <f>+(N252-V252)/(U252-V252)</f>
        <v>0.67939963110544299</v>
      </c>
      <c r="AW252" s="25">
        <f>LN(N252/C252)</f>
        <v>1.3672550552201541E-3</v>
      </c>
      <c r="AX252" s="28">
        <f>(N252-L252)/(U252-V252)</f>
        <v>0.17362685327288638</v>
      </c>
      <c r="AY252" s="25">
        <f>LN(G252/I252)</f>
        <v>8.4164653020677577E-4</v>
      </c>
      <c r="AZ252" s="25">
        <f>LN(N252/P252)</f>
        <v>3.1271175739077321E-3</v>
      </c>
      <c r="BA252" s="25">
        <f t="shared" ref="BA252" si="571">AV251</f>
        <v>0.48426354995334775</v>
      </c>
      <c r="BB252" s="25">
        <f>AR251</f>
        <v>-2.6508345303997358E-3</v>
      </c>
      <c r="BC252" s="25">
        <f t="shared" ref="BC252" si="572">AS251</f>
        <v>2.6143082337970903E-3</v>
      </c>
      <c r="BD252" s="39">
        <f>IF(AR251&lt;0,1,0)</f>
        <v>1</v>
      </c>
      <c r="BE252" t="str">
        <f>IF(B252=2,IF(AV251&lt;0.226,IF(AND(ABS(AA252)&lt;0.03,AO252&lt;0.8),IF(AND(AT252&lt;0.5 &amp; Q251&lt;14),2,1),0),IF(AV251&lt;0.8,IF(AND(AT252&gt;0.2,AK252&gt;-0.03,AA252&gt;-0.01),1,0),0)),"")</f>
        <v/>
      </c>
      <c r="BF252" t="str">
        <f>IF(B252=2,IF(AV251&lt;0.226,IF(AND(ABS(AA252)&lt;0.03,AO252&lt;0.8),IF(AND(AT252&lt;0.5 &amp; Q251&lt;14),2,1),0),IF(AV251&lt;0.8,IF(AND(AT252&gt;0.2,AK252&gt;-0.03,AA252&gt;-0.01),1,0),0)),"")</f>
        <v/>
      </c>
      <c r="BG252" t="str">
        <f>IF(B252=3,IF(AV251&lt;0.85,IF(AND(K252&gt;942,AT252&gt;0.9),0.25,1)*IF(AR251&lt;-0.004,1,0.5),0),"")</f>
        <v/>
      </c>
      <c r="BH252" t="str">
        <f>IF(B252=4,IF(AV251&lt;0.6,IF(AQ252&gt;=0,IF(K252&lt;1018,2,1),0),IF(AV251&gt;0.85,IF(AQ252&lt;=0,-0.5,0),0)),"")</f>
        <v/>
      </c>
      <c r="BI252">
        <f>IF(B252=5,IF(AV251&lt;0.4,IF(AQ252&gt; -0.004,1,0),IF(AV251&lt;0.95,IF(AND(AO252&lt;0.85,AT252&lt;0.95,AQ252&gt;0,K252&lt;1115),0.5,0),0)),"")</f>
        <v>0</v>
      </c>
      <c r="BJ252" s="25" t="str">
        <f>IF(MAX(BE252:BI252)=0,"",MAX(BE252:BI252)*AR252)</f>
        <v/>
      </c>
    </row>
    <row r="253" spans="1:62">
      <c r="A253" s="1">
        <v>42877</v>
      </c>
      <c r="B253" s="41">
        <f t="shared" si="192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30"/>
        <v>3112.088929999999</v>
      </c>
      <c r="T253" t="str">
        <f t="shared" ref="T253" si="573">IF(AVERAGE(N252)&lt;S252,"熊",IF(AVERAGE(N252)&gt;S252,"牛",""))</f>
        <v>熊</v>
      </c>
      <c r="U253">
        <f t="shared" ref="U253" si="574">MAX(H253,O253)</f>
        <v>3103.8335000000002</v>
      </c>
      <c r="V253">
        <f t="shared" ref="V253" si="575">MIN(I253,P253)</f>
        <v>3063.2682</v>
      </c>
      <c r="W253" s="40">
        <f t="shared" ref="W253" si="576">LN(U253/V253)</f>
        <v>1.3155575186479368E-2</v>
      </c>
      <c r="X253">
        <f t="shared" ref="X253" si="577">IF(U253=H253,J253,Q253)</f>
        <v>1014</v>
      </c>
      <c r="Y253">
        <f t="shared" ref="Y253" si="578">IF(V253=I253,K253,R253)</f>
        <v>1446</v>
      </c>
      <c r="Z253" s="25">
        <f t="shared" ref="Z253" si="579">(U253-V253)/(C253)</f>
        <v>1.3139961009604169E-2</v>
      </c>
      <c r="AA253" s="25">
        <f t="shared" ref="AA253" si="580">LN(C253/N252)</f>
        <v>-1.2165879513087918E-3</v>
      </c>
      <c r="AB253" s="25">
        <f t="shared" ref="AB253" si="581">LN(N253/U253)</f>
        <v>-9.0329415980276665E-3</v>
      </c>
      <c r="AC253" s="25">
        <f t="shared" ref="AC253" si="582">LN(N253/V253)</f>
        <v>4.1226335884517393E-3</v>
      </c>
      <c r="AD253" s="25">
        <f t="shared" ref="AD253" si="583">LN(U253/C253)</f>
        <v>5.3829848070848672E-3</v>
      </c>
      <c r="AE253" s="25">
        <f t="shared" ref="AE253" si="584">LN(V253/C253)</f>
        <v>-7.7725903793944111E-3</v>
      </c>
      <c r="AF253" s="25">
        <f t="shared" ref="AF253" si="585">LN(N253/C253)</f>
        <v>-3.6499567909427594E-3</v>
      </c>
      <c r="AG253" s="25">
        <f t="shared" ref="AG253" si="586">LN(N253/N252)</f>
        <v>-4.866544742251626E-3</v>
      </c>
      <c r="AH253" s="25">
        <f t="shared" ref="AH253" si="587">LN(D253/C253)</f>
        <v>-9.9016652222909374E-4</v>
      </c>
      <c r="AI253" s="25">
        <f t="shared" ref="AI253" si="588">LN(E253/C253)</f>
        <v>-1.4437868225802774E-3</v>
      </c>
      <c r="AJ253" s="25">
        <f t="shared" ref="AJ253" si="589">LN(F253/C253)</f>
        <v>-1.4076180786802837E-3</v>
      </c>
      <c r="AK253" s="25">
        <f t="shared" ref="AK253" si="590">+LN(G253/C253)</f>
        <v>-1.316991115513933E-3</v>
      </c>
      <c r="AL253" s="25">
        <f t="shared" ref="AL253" si="591">LN(H253/I253)</f>
        <v>8.3210186001946712E-3</v>
      </c>
      <c r="AM253" s="25">
        <f t="shared" ref="AM253" si="592">LN(O253/P253)</f>
        <v>7.2116931014424984E-3</v>
      </c>
      <c r="AN253" s="25">
        <f t="shared" ref="AN253" si="593">LN(L253/G253)</f>
        <v>0</v>
      </c>
      <c r="AO253" s="40">
        <f t="shared" ref="AO253" si="594">(C253-I253)/(H253-I253)</f>
        <v>0.35213589477408636</v>
      </c>
      <c r="AP253" s="40">
        <f t="shared" ref="AP253" si="595">(N252-I253)/(H253-I253)</f>
        <v>0.49825232601993119</v>
      </c>
      <c r="AQ253" s="25">
        <f t="shared" ref="AQ253" si="596">LN(M253/L253)</f>
        <v>4.5742078453578149E-4</v>
      </c>
      <c r="AR253" s="25">
        <f t="shared" ref="AR253" si="597">LN(N253/L253)</f>
        <v>-2.3329656754288901E-3</v>
      </c>
      <c r="AS253" s="25">
        <f>LN(N253/C253)</f>
        <v>-3.6499567909427594E-3</v>
      </c>
      <c r="AT253" s="28">
        <f>+(G253-I253)/(H253-I253)</f>
        <v>0.19416094152775584</v>
      </c>
      <c r="AU253" s="28">
        <f>+(N253-P253)/(O253-P253)</f>
        <v>0.57077650285052983</v>
      </c>
      <c r="AV253" s="40">
        <f>+(N253-V253)/(U253-V253)</f>
        <v>0.31196120822475693</v>
      </c>
      <c r="AW253" s="25">
        <f>LN(N253/C253)</f>
        <v>-3.6499567909427594E-3</v>
      </c>
      <c r="AX253" s="28">
        <f>(N253-L253)/(U253-V253)</f>
        <v>-0.1771070348302628</v>
      </c>
      <c r="AY253" s="25">
        <f>LN(G253/I253)</f>
        <v>1.6210426775958371E-3</v>
      </c>
      <c r="AZ253" s="25">
        <f>LN(N253/P253)</f>
        <v>4.1226335884517393E-3</v>
      </c>
      <c r="BA253" s="25">
        <f t="shared" ref="BA253" si="598">AV252</f>
        <v>0.67939963110544299</v>
      </c>
      <c r="BB253" s="25">
        <f>AR252</f>
        <v>7.9823405603164708E-4</v>
      </c>
      <c r="BC253" s="25">
        <f t="shared" ref="BC253" si="599">AS252</f>
        <v>1.3672550552201541E-3</v>
      </c>
      <c r="BD253" s="39">
        <f>IF(AR252&lt;0,1,0)</f>
        <v>0</v>
      </c>
      <c r="BE253" t="str">
        <f>IF(B253=2,IF(AV252&lt;0.226,IF(AND(ABS(AA253)&lt;0.03,AO253&lt;0.8),IF(AND(AT253&lt;0.5 &amp; Q252&lt;14),2,1),0),IF(AV252&lt;0.8,IF(AND(AT253&gt;0.2,AK253&gt;-0.03,AA253&gt;-0.01),1,0),0)),"")</f>
        <v/>
      </c>
      <c r="BF253" t="str">
        <f>IF(B253=2,IF(AV252&lt;0.226,IF(AND(ABS(AA253)&lt;0.03,AO253&lt;0.8),IF(AND(AT253&lt;0.5 &amp; Q252&lt;14),2,1),0),IF(AV252&lt;0.8,IF(AND(AT253&gt;0.2,AK253&gt;-0.03,AA253&gt;-0.01),1,0),0)),"")</f>
        <v/>
      </c>
      <c r="BG253" t="str">
        <f>IF(B253=3,IF(AV252&lt;0.85,IF(AND(K253&gt;942,AT253&gt;0.9),0.25,1)*IF(AR252&lt;-0.004,1,0.5),0),"")</f>
        <v/>
      </c>
      <c r="BH253" t="str">
        <f>IF(B253=4,IF(AV252&lt;0.6,IF(AQ253&gt;=0,IF(K253&lt;1018,2,1),0),IF(AV252&gt;0.85,IF(AQ253&lt;=0,-0.5,0),0)),"")</f>
        <v/>
      </c>
      <c r="BI253" t="str">
        <f>IF(B253=5,IF(AV252&lt;0.4,IF(AQ253&gt; -0.004,1,0),IF(AV252&lt;0.95,IF(AND(AO253&lt;0.85,AT253&lt;0.95,AQ253&gt;0,K253&lt;1115),0.5,0),0)),"")</f>
        <v/>
      </c>
      <c r="BJ253" s="25" t="str">
        <f>IF(MAX(BE253:BI253)=0,"",MAX(BE253:BI253)*AR253)</f>
        <v/>
      </c>
    </row>
    <row r="254" spans="1:62">
      <c r="A254" s="1">
        <v>42878</v>
      </c>
      <c r="B254" s="41">
        <f t="shared" si="192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30"/>
        <v>3107.2240549999997</v>
      </c>
      <c r="T254" t="str">
        <f t="shared" ref="T254" si="600">IF(AVERAGE(N253)&lt;S253,"熊",IF(AVERAGE(N253)&gt;S253,"牛",""))</f>
        <v>熊</v>
      </c>
      <c r="U254">
        <f t="shared" ref="U254" si="601">MAX(H254,O254)</f>
        <v>3084.1983</v>
      </c>
      <c r="V254">
        <f t="shared" ref="V254" si="602">MIN(I254,P254)</f>
        <v>3051.0318000000002</v>
      </c>
      <c r="W254" s="40">
        <f t="shared" ref="W254" si="603">LN(U254/V254)</f>
        <v>1.0811924752438409E-2</v>
      </c>
      <c r="X254">
        <f t="shared" ref="X254" si="604">IF(U254=H254,J254,Q254)</f>
        <v>1104</v>
      </c>
      <c r="Y254">
        <f t="shared" ref="Y254" si="605">IF(V254=I254,K254,R254)</f>
        <v>1323</v>
      </c>
      <c r="Z254" s="25">
        <f t="shared" ref="Z254" si="606">(U254-V254)/(C254)</f>
        <v>1.0805554908485931E-2</v>
      </c>
      <c r="AA254" s="25">
        <f t="shared" ref="AA254" si="607">LN(C254/N253)</f>
        <v>-2.1250337414327977E-3</v>
      </c>
      <c r="AB254" s="25">
        <f t="shared" ref="AB254" si="608">LN(N254/U254)</f>
        <v>-7.3135319145322042E-3</v>
      </c>
      <c r="AC254" s="25">
        <f t="shared" ref="AC254" si="609">LN(N254/V254)</f>
        <v>3.498392837906223E-3</v>
      </c>
      <c r="AD254" s="25">
        <f t="shared" ref="AD254" si="610">LN(U254/C254)</f>
        <v>4.8117681659534447E-3</v>
      </c>
      <c r="AE254" s="25">
        <f t="shared" ref="AE254" si="611">LN(V254/C254)</f>
        <v>-6.0001565864850094E-3</v>
      </c>
      <c r="AF254" s="25">
        <f t="shared" ref="AF254" si="612">LN(N254/C254)</f>
        <v>-2.501763748578815E-3</v>
      </c>
      <c r="AG254" s="25">
        <f t="shared" ref="AG254" si="613">LN(N254/N253)</f>
        <v>-4.6267974900116348E-3</v>
      </c>
      <c r="AH254" s="25">
        <f t="shared" ref="AH254" si="614">LN(D254/C254)</f>
        <v>-5.7014481250669904E-4</v>
      </c>
      <c r="AI254" s="25">
        <f t="shared" ref="AI254" si="615">LN(E254/C254)</f>
        <v>3.7124222121054574E-4</v>
      </c>
      <c r="AJ254" s="25">
        <f t="shared" ref="AJ254" si="616">LN(F254/C254)</f>
        <v>-1.075122268235933E-3</v>
      </c>
      <c r="AK254" s="25">
        <f t="shared" ref="AK254" si="617">+LN(G254/C254)</f>
        <v>1.06579885463299E-3</v>
      </c>
      <c r="AL254" s="25">
        <f t="shared" ref="AL254" si="618">LN(H254/I254)</f>
        <v>8.0679993417093684E-3</v>
      </c>
      <c r="AM254" s="25">
        <f t="shared" ref="AM254" si="619">LN(O254/P254)</f>
        <v>7.065955441117963E-3</v>
      </c>
      <c r="AN254" s="25">
        <f t="shared" ref="AN254" si="620">LN(L254/G254)</f>
        <v>0</v>
      </c>
      <c r="AO254" s="40">
        <f t="shared" ref="AO254" si="621">(C254-I254)/(H254-I254)</f>
        <v>0.40262758642951779</v>
      </c>
      <c r="AP254" s="40">
        <f t="shared" ref="AP254" si="622">(N253-I254)/(H254-I254)</f>
        <v>0.6660923528842001</v>
      </c>
      <c r="AQ254" s="25">
        <f t="shared" ref="AQ254" si="623">LN(M254/L254)</f>
        <v>-2.386116424012894E-3</v>
      </c>
      <c r="AR254" s="25">
        <f t="shared" ref="AR254" si="624">LN(N254/L254)</f>
        <v>-3.5675626032117178E-3</v>
      </c>
      <c r="AS254" s="25">
        <f>LN(N254/C254)</f>
        <v>-2.501763748578815E-3</v>
      </c>
      <c r="AT254" s="28">
        <f>+(G254-I254)/(H254-I254)</f>
        <v>0.53469689144258736</v>
      </c>
      <c r="AU254" s="28">
        <f>+(N254-P254)/(O254-P254)</f>
        <v>0.49422227152550513</v>
      </c>
      <c r="AV254" s="40">
        <f>+(N254-V254)/(U254-V254)</f>
        <v>0.32238553962582628</v>
      </c>
      <c r="AW254" s="25">
        <f>LN(N254/C254)</f>
        <v>-2.501763748578815E-3</v>
      </c>
      <c r="AX254" s="28">
        <f>(N254-L254)/(U254-V254)</f>
        <v>-0.32992326594605909</v>
      </c>
      <c r="AY254" s="25">
        <f>LN(G254/I254)</f>
        <v>4.3220300303891228E-3</v>
      </c>
      <c r="AZ254" s="25">
        <f>LN(N254/P254)</f>
        <v>3.498392837906223E-3</v>
      </c>
      <c r="BA254" s="25">
        <f t="shared" ref="BA254" si="625">AV253</f>
        <v>0.31196120822475693</v>
      </c>
      <c r="BB254" s="25">
        <f>AR253</f>
        <v>-2.3329656754288901E-3</v>
      </c>
      <c r="BC254" s="25">
        <f t="shared" ref="BC254" si="626">AS253</f>
        <v>-3.6499567909427594E-3</v>
      </c>
      <c r="BD254" s="39">
        <f>IF(AR253&lt;0,1,0)</f>
        <v>1</v>
      </c>
      <c r="BE254">
        <f>IF(B254=2,IF(AV253&lt;0.226,IF(AND(ABS(AA254)&lt;0.03,AO254&lt;0.8),IF(AND(AT254&lt;0.5 &amp; Q253&lt;14),2,1),0),IF(AV253&lt;0.8,IF(AND(AT254&gt;0.2,AK254&gt;-0.03,AA254&gt;-0.01),1,0),0)),"")</f>
        <v>1</v>
      </c>
      <c r="BF254">
        <f>IF(B254=2,IF(AV253&lt;0.226,IF(AND(ABS(AA254)&lt;0.03,AO254&lt;0.8),IF(AND(AT254&lt;0.5 &amp; Q253&lt;14),2,1),0),IF(AV253&lt;0.8,IF(AND(AT254&gt;0.2,AK254&gt;-0.03,AA254&gt;-0.01),1,0),0)),"")</f>
        <v>1</v>
      </c>
      <c r="BG254" t="str">
        <f>IF(B254=3,IF(AV253&lt;0.85,IF(AND(K254&gt;942,AT254&gt;0.9),0.25,1)*IF(AR253&lt;-0.004,1,0.5),0),"")</f>
        <v/>
      </c>
      <c r="BH254" t="str">
        <f>IF(B254=4,IF(AV253&lt;0.6,IF(AQ254&gt;=0,IF(K254&lt;1018,2,1),0),IF(AV253&gt;0.85,IF(AQ254&lt;=0,-0.5,0),0)),"")</f>
        <v/>
      </c>
      <c r="BI254" t="str">
        <f>IF(B254=5,IF(AV253&lt;0.4,IF(AQ254&gt; -0.004,1,0),IF(AV253&lt;0.95,IF(AND(AO254&lt;0.85,AT254&lt;0.95,AQ254&gt;0,K254&lt;1115),0.5,0),0)),"")</f>
        <v/>
      </c>
      <c r="BJ254" s="25">
        <f>IF(MAX(BE254:BI254)=0,"",MAX(BE254:BI254)*AR254)</f>
        <v>-3.5675626032117178E-3</v>
      </c>
    </row>
    <row r="255" spans="1:62">
      <c r="A255" s="1">
        <v>42879</v>
      </c>
      <c r="B255" s="41">
        <f t="shared" si="192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30"/>
        <v>3103.8214549999993</v>
      </c>
      <c r="T255" t="str">
        <f t="shared" ref="T255" si="627">IF(AVERAGE(N254)&lt;S254,"熊",IF(AVERAGE(N254)&gt;S254,"牛",""))</f>
        <v>熊</v>
      </c>
      <c r="U255">
        <f t="shared" ref="U255" si="628">MAX(H255,O255)</f>
        <v>3064.8126999999999</v>
      </c>
      <c r="V255">
        <f t="shared" ref="V255" si="629">MIN(I255,P255)</f>
        <v>3022.6682999999998</v>
      </c>
      <c r="W255" s="40">
        <f t="shared" ref="W255" si="630">LN(U255/V255)</f>
        <v>1.3846473883655213E-2</v>
      </c>
      <c r="X255">
        <f t="shared" ref="X255" si="631">IF(U255=H255,J255,Q255)</f>
        <v>1459</v>
      </c>
      <c r="Y255">
        <f t="shared" ref="Y255" si="632">IF(V255=I255,K255,R255)</f>
        <v>946</v>
      </c>
      <c r="Z255" s="25">
        <f t="shared" ref="Z255" si="633">(U255-V255)/(C255)</f>
        <v>1.3828862429686192E-2</v>
      </c>
      <c r="AA255" s="25">
        <f t="shared" ref="AA255" si="634">LN(C255/N254)</f>
        <v>-4.6342930212993731E-3</v>
      </c>
      <c r="AB255" s="25">
        <f t="shared" ref="AB255" si="635">LN(N255/U255)</f>
        <v>-3.3361599464051827E-4</v>
      </c>
      <c r="AC255" s="25">
        <f t="shared" ref="AC255" si="636">LN(N255/V255)</f>
        <v>1.3512857889014769E-2</v>
      </c>
      <c r="AD255" s="25">
        <f t="shared" ref="AD255" si="637">LN(U255/C255)</f>
        <v>5.642529913378499E-3</v>
      </c>
      <c r="AE255" s="25">
        <f t="shared" ref="AE255" si="638">LN(V255/C255)</f>
        <v>-8.2039439702767947E-3</v>
      </c>
      <c r="AF255" s="25">
        <f t="shared" ref="AF255" si="639">LN(N255/C255)</f>
        <v>5.3089139187378993E-3</v>
      </c>
      <c r="AG255" s="25">
        <f t="shared" ref="AG255" si="640">LN(N255/N254)</f>
        <v>6.7462089743855187E-4</v>
      </c>
      <c r="AH255" s="25">
        <f t="shared" ref="AH255" si="641">LN(D255/C255)</f>
        <v>-1.3290565703711957E-3</v>
      </c>
      <c r="AI255" s="25">
        <f t="shared" ref="AI255" si="642">LN(E255/C255)</f>
        <v>7.0801894819660721E-4</v>
      </c>
      <c r="AJ255" s="25">
        <f t="shared" ref="AJ255" si="643">LN(F255/C255)</f>
        <v>-4.9175565166152107E-3</v>
      </c>
      <c r="AK255" s="25">
        <f t="shared" ref="AK255" si="644">+LN(G255/C255)</f>
        <v>1.1049593520274887E-3</v>
      </c>
      <c r="AL255" s="25">
        <f t="shared" ref="AL255" si="645">LN(H255/I255)</f>
        <v>9.5407068413973402E-3</v>
      </c>
      <c r="AM255" s="25">
        <f t="shared" ref="AM255" si="646">LN(O255/P255)</f>
        <v>1.0639064208935964E-2</v>
      </c>
      <c r="AN255" s="25">
        <f t="shared" ref="AN255" si="647">LN(L255/G255)</f>
        <v>0</v>
      </c>
      <c r="AO255" s="40">
        <f t="shared" ref="AO255" si="648">(C255-I255)/(H255-I255)</f>
        <v>0.85931309617482265</v>
      </c>
      <c r="AP255" s="40">
        <f t="shared" ref="AP255" si="649">(N254-I255)/(H255-I255)</f>
        <v>1.3478520451125839</v>
      </c>
      <c r="AQ255" s="25">
        <f t="shared" ref="AQ255" si="650">LN(M255/L255)</f>
        <v>-1.8504871473082898E-3</v>
      </c>
      <c r="AR255" s="25">
        <f t="shared" ref="AR255" si="651">LN(N255/L255)</f>
        <v>4.2039545667105103E-3</v>
      </c>
      <c r="AS255" s="25">
        <f>LN(N255/C255)</f>
        <v>5.3089139187378993E-3</v>
      </c>
      <c r="AT255" s="28">
        <f>+(G255-I255)/(H255-I255)</f>
        <v>0.97559048052898112</v>
      </c>
      <c r="AU255" s="28">
        <f>+(N255-P255)/(O255-P255)</f>
        <v>0.96848050959027165</v>
      </c>
      <c r="AV255" s="40">
        <f>+(N255-V255)/(U255-V255)</f>
        <v>0.97574292195404178</v>
      </c>
      <c r="AW255" s="25">
        <f>LN(N255/C255)</f>
        <v>5.3089139187378993E-3</v>
      </c>
      <c r="AX255" s="28">
        <f>(N255-L255)/(U255-V255)</f>
        <v>0.3049752754814406</v>
      </c>
      <c r="AY255" s="25">
        <f>LN(G255/I255)</f>
        <v>9.3089033223043103E-3</v>
      </c>
      <c r="AZ255" s="25">
        <f>LN(N255/P255)</f>
        <v>1.0305448214295411E-2</v>
      </c>
      <c r="BA255" s="25">
        <f t="shared" ref="BA255" si="652">AV254</f>
        <v>0.32238553962582628</v>
      </c>
      <c r="BB255" s="25">
        <f>AR254</f>
        <v>-3.5675626032117178E-3</v>
      </c>
      <c r="BC255" s="25">
        <f t="shared" ref="BC255" si="653">AS254</f>
        <v>-2.501763748578815E-3</v>
      </c>
      <c r="BD255" s="39">
        <f>IF(AR254&lt;0,1,0)</f>
        <v>1</v>
      </c>
      <c r="BE255" t="str">
        <f>IF(B255=2,IF(AV254&lt;0.226,IF(AND(ABS(AA255)&lt;0.03,AO255&lt;0.8),IF(AND(AT255&lt;0.5 &amp; Q254&lt;14),2,1),0),IF(AV254&lt;0.8,IF(AND(AT255&gt;0.2,AK255&gt;-0.03,AA255&gt;-0.01),1,0),0)),"")</f>
        <v/>
      </c>
      <c r="BF255" t="str">
        <f>IF(B255=2,IF(AV254&lt;0.226,IF(AND(ABS(AA255)&lt;0.03,AO255&lt;0.8),IF(AND(AT255&lt;0.5 &amp; Q254&lt;14),2,1),0),IF(AV254&lt;0.8,IF(AND(AT255&gt;0.2,AK255&gt;-0.03,AA255&gt;-0.01),1,0),0)),"")</f>
        <v/>
      </c>
      <c r="BG255">
        <f>IF(B255=3,IF(AV254&lt;0.85,IF(AND(K255&gt;942,AT255&gt;0.9),0.25,1)*IF(AR254&lt;-0.004,1,0.5),0),"")</f>
        <v>0.125</v>
      </c>
      <c r="BH255" t="str">
        <f>IF(B255=4,IF(AV254&lt;0.6,IF(AQ255&gt;=0,IF(K255&lt;1018,2,1),0),IF(AV254&gt;0.85,IF(AQ255&lt;=0,-0.5,0),0)),"")</f>
        <v/>
      </c>
      <c r="BI255" t="str">
        <f>IF(B255=5,IF(AV254&lt;0.4,IF(AQ255&gt; -0.004,1,0),IF(AV254&lt;0.95,IF(AND(AO255&lt;0.85,AT255&lt;0.95,AQ255&gt;0,K255&lt;1115),0.5,0),0)),"")</f>
        <v/>
      </c>
      <c r="BJ255" s="25">
        <f>IF(MAX(BE255:BI255)=0,"",MAX(BE255:BI255)*AR255)</f>
        <v>5.2549432083881379E-4</v>
      </c>
    </row>
    <row r="256" spans="1:62">
      <c r="A256" s="1">
        <v>42880</v>
      </c>
      <c r="B256" s="41">
        <f t="shared" si="192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30"/>
        <v>3100.2408149999992</v>
      </c>
      <c r="T256" t="str">
        <f t="shared" ref="T256" si="654">IF(AVERAGE(N255)&lt;S255,"熊",IF(AVERAGE(N255)&gt;S255,"牛",""))</f>
        <v>熊</v>
      </c>
      <c r="U256">
        <f t="shared" ref="U256" si="655">MAX(H256,O256)</f>
        <v>3114.6529</v>
      </c>
      <c r="V256">
        <f t="shared" ref="V256" si="656">MIN(I256,P256)</f>
        <v>3053.1419999999998</v>
      </c>
      <c r="W256" s="40">
        <f t="shared" ref="W256" si="657">LN(U256/V256)</f>
        <v>1.9946493160348022E-2</v>
      </c>
      <c r="X256">
        <f t="shared" ref="X256" si="658">IF(U256=H256,J256,Q256)</f>
        <v>1344</v>
      </c>
      <c r="Y256">
        <f t="shared" ref="Y256" si="659">IF(V256=I256,K256,R256)</f>
        <v>930</v>
      </c>
      <c r="Z256" s="25">
        <f t="shared" ref="Z256" si="660">(U256-V256)/(C256)</f>
        <v>2.0132243766451785E-2</v>
      </c>
      <c r="AA256" s="25">
        <f t="shared" ref="AA256" si="661">LN(C256/N255)</f>
        <v>-2.7611445952333384E-3</v>
      </c>
      <c r="AB256" s="25">
        <f t="shared" ref="AB256" si="662">LN(N256/U256)</f>
        <v>-2.1791480797108739E-3</v>
      </c>
      <c r="AC256" s="25">
        <f t="shared" ref="AC256" si="663">LN(N256/V256)</f>
        <v>1.7767345080637067E-2</v>
      </c>
      <c r="AD256" s="25">
        <f t="shared" ref="AD256" si="664">LN(U256/C256)</f>
        <v>1.9226019826843674E-2</v>
      </c>
      <c r="AE256" s="25">
        <f t="shared" ref="AE256" si="665">LN(V256/C256)</f>
        <v>-7.2047333350421297E-4</v>
      </c>
      <c r="AF256" s="25">
        <f t="shared" ref="AF256" si="666">LN(N256/C256)</f>
        <v>1.7046871747132746E-2</v>
      </c>
      <c r="AG256" s="25">
        <f t="shared" ref="AG256" si="667">LN(N256/N255)</f>
        <v>1.4285727151899446E-2</v>
      </c>
      <c r="AH256" s="25">
        <f t="shared" ref="AH256" si="668">LN(D256/C256)</f>
        <v>3.2537702322576697E-4</v>
      </c>
      <c r="AI256" s="25">
        <f t="shared" ref="AI256" si="669">LN(E256/C256)</f>
        <v>-2.1541640104568338E-4</v>
      </c>
      <c r="AJ256" s="25">
        <f t="shared" ref="AJ256" si="670">LN(F256/C256)</f>
        <v>2.6847004129787111E-3</v>
      </c>
      <c r="AK256" s="25">
        <f t="shared" ref="AK256" si="671">+LN(G256/C256)</f>
        <v>6.7313318795907042E-3</v>
      </c>
      <c r="AL256" s="25">
        <f t="shared" ref="AL256" si="672">LN(H256/I256)</f>
        <v>7.5753680174931335E-3</v>
      </c>
      <c r="AM256" s="25">
        <f t="shared" ref="AM256" si="673">LN(O256/P256)</f>
        <v>1.2494687947252987E-2</v>
      </c>
      <c r="AN256" s="25">
        <f t="shared" ref="AN256" si="674">LN(L256/G256)</f>
        <v>0</v>
      </c>
      <c r="AO256" s="40">
        <f t="shared" ref="AO256" si="675">(C256-I256)/(H256-I256)</f>
        <v>9.4781728512065774E-2</v>
      </c>
      <c r="AP256" s="40">
        <f t="shared" ref="AP256" si="676">(N255-I256)/(H256-I256)</f>
        <v>0.45865655891284385</v>
      </c>
      <c r="AQ256" s="25">
        <f t="shared" ref="AQ256" si="677">LN(M256/L256)</f>
        <v>3.0720859500966125E-3</v>
      </c>
      <c r="AR256" s="25">
        <f t="shared" ref="AR256" si="678">LN(N256/L256)</f>
        <v>1.0315539867542051E-2</v>
      </c>
      <c r="AS256" s="25">
        <f>LN(N256/C256)</f>
        <v>1.7046871747132746E-2</v>
      </c>
      <c r="AT256" s="28">
        <f>+(G256-I256)/(H256-I256)</f>
        <v>0.98362802317318043</v>
      </c>
      <c r="AU256" s="28">
        <f>+(N256-P256)/(O256-P256)</f>
        <v>0.82469327334548648</v>
      </c>
      <c r="AV256" s="40">
        <f>+(N256-V256)/(U256-V256)</f>
        <v>0.88977725898987048</v>
      </c>
      <c r="AW256" s="25">
        <f>LN(N256/C256)</f>
        <v>1.7046871747132746E-2</v>
      </c>
      <c r="AX256" s="28">
        <f>(N256-L256)/(U256-V256)</f>
        <v>0.51851948191296127</v>
      </c>
      <c r="AY256" s="25">
        <f>LN(G256/I256)</f>
        <v>7.4518052130949052E-3</v>
      </c>
      <c r="AZ256" s="25">
        <f>LN(N256/P256)</f>
        <v>1.0315539867542051E-2</v>
      </c>
      <c r="BA256" s="25">
        <f t="shared" ref="BA256" si="679">AV255</f>
        <v>0.97574292195404178</v>
      </c>
      <c r="BB256" s="25">
        <f>AR255</f>
        <v>4.2039545667105103E-3</v>
      </c>
      <c r="BC256" s="25">
        <f t="shared" ref="BC256" si="680">AS255</f>
        <v>5.3089139187378993E-3</v>
      </c>
      <c r="BD256" s="39">
        <f>IF(AR255&lt;0,1,0)</f>
        <v>0</v>
      </c>
      <c r="BE256" t="str">
        <f>IF(B256=2,IF(AV255&lt;0.226,IF(AND(ABS(AA256)&lt;0.03,AO256&lt;0.8),IF(AND(AT256&lt;0.5 &amp; Q255&lt;14),2,1),0),IF(AV255&lt;0.8,IF(AND(AT256&gt;0.2,AK256&gt;-0.03,AA256&gt;-0.01),1,0),0)),"")</f>
        <v/>
      </c>
      <c r="BF256" t="str">
        <f>IF(B256=2,IF(AV255&lt;0.226,IF(AND(ABS(AA256)&lt;0.03,AO256&lt;0.8),IF(AND(AT256&lt;0.5 &amp; Q255&lt;14),2,1),0),IF(AV255&lt;0.8,IF(AND(AT256&gt;0.2,AK256&gt;-0.03,AA256&gt;-0.01),1,0),0)),"")</f>
        <v/>
      </c>
      <c r="BG256" t="str">
        <f>IF(B256=3,IF(AV255&lt;0.85,IF(AND(K256&gt;942,AT256&gt;0.9),0.25,1)*IF(AR255&lt;-0.004,1,0.5),0),"")</f>
        <v/>
      </c>
      <c r="BH256">
        <f>IF(B256=4,IF(AV255&lt;0.6,IF(AQ256&gt;=0,IF(K256&lt;1018,2,1),0),IF(AV255&gt;0.85,IF(AQ256&lt;=0,-0.5,0),0)),"")</f>
        <v>0</v>
      </c>
      <c r="BI256" t="str">
        <f>IF(B256=5,IF(AV255&lt;0.4,IF(AQ256&gt; -0.004,1,0),IF(AV255&lt;0.95,IF(AND(AO256&lt;0.85,AT256&lt;0.95,AQ256&gt;0,K256&lt;1115),0.5,0),0)),"")</f>
        <v/>
      </c>
      <c r="BJ256" s="25" t="str">
        <f>IF(MAX(BE256:BI256)=0,"",MAX(BE256:BI256)*AR256)</f>
        <v/>
      </c>
    </row>
    <row r="257" spans="1:62">
      <c r="A257" s="1">
        <v>42881</v>
      </c>
      <c r="B257" s="41">
        <f t="shared" si="192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30"/>
        <v>3098.5542949999995</v>
      </c>
      <c r="T257" t="str">
        <f t="shared" ref="T257" si="681">IF(AVERAGE(N256)&lt;S256,"熊",IF(AVERAGE(N256)&gt;S256,"牛",""))</f>
        <v>牛</v>
      </c>
      <c r="U257">
        <f t="shared" ref="U257" si="682">MAX(H257,O257)</f>
        <v>3120.58</v>
      </c>
      <c r="V257">
        <f t="shared" ref="V257" si="683">MIN(I257,P257)</f>
        <v>3100.94</v>
      </c>
      <c r="W257" s="40">
        <f t="shared" ref="W257" si="684">LN(U257/V257)</f>
        <v>6.313590646602499E-3</v>
      </c>
      <c r="X257">
        <f t="shared" ref="X257" si="685">IF(U257=H257,J257,Q257)</f>
        <v>1019</v>
      </c>
      <c r="Y257">
        <f t="shared" ref="Y257" si="686">IF(V257=I257,K257,R257)</f>
        <v>930</v>
      </c>
      <c r="Z257" s="25">
        <f t="shared" ref="Z257" si="687">(U257-V257)/(C257)</f>
        <v>6.3328690089253055E-3</v>
      </c>
      <c r="AA257" s="25">
        <f t="shared" ref="AA257" si="688">LN(C257/N256)</f>
        <v>-2.1236398838245883E-3</v>
      </c>
      <c r="AB257" s="25">
        <f t="shared" ref="AB257" si="689">LN(N257/U257)</f>
        <v>-3.3800787481766672E-3</v>
      </c>
      <c r="AC257" s="25">
        <f t="shared" ref="AC257" si="690">LN(N257/V257)</f>
        <v>2.9335118984257563E-3</v>
      </c>
      <c r="AD257" s="25">
        <f t="shared" ref="AD257" si="691">LN(U257/C257)</f>
        <v>6.2039524846731762E-3</v>
      </c>
      <c r="AE257" s="25">
        <f t="shared" ref="AE257" si="692">LN(V257/C257)</f>
        <v>-1.0963816192938262E-4</v>
      </c>
      <c r="AF257" s="25">
        <f t="shared" ref="AF257" si="693">LN(N257/C257)</f>
        <v>2.8238737364964751E-3</v>
      </c>
      <c r="AG257" s="25">
        <f t="shared" ref="AG257" si="694">LN(N257/N256)</f>
        <v>7.0023385267203202E-4</v>
      </c>
      <c r="AH257" s="25">
        <f t="shared" ref="AH257" si="695">LN(D257/C257)</f>
        <v>1.1730206623633479E-3</v>
      </c>
      <c r="AI257" s="25">
        <f t="shared" ref="AI257" si="696">LN(E257/C257)</f>
        <v>1.9746522992344796E-3</v>
      </c>
      <c r="AJ257" s="25">
        <f t="shared" ref="AJ257" si="697">LN(F257/C257)</f>
        <v>3.9775302965654831E-3</v>
      </c>
      <c r="AK257" s="25">
        <f t="shared" ref="AK257" si="698">+LN(G257/C257)</f>
        <v>2.7949348762675769E-3</v>
      </c>
      <c r="AL257" s="25">
        <f t="shared" ref="AL257" si="699">LN(H257/I257)</f>
        <v>6.313590646602499E-3</v>
      </c>
      <c r="AM257" s="25">
        <f t="shared" ref="AM257" si="700">LN(O257/P257)</f>
        <v>3.7739047761278783E-3</v>
      </c>
      <c r="AN257" s="25">
        <f t="shared" ref="AN257" si="701">LN(L257/G257)</f>
        <v>4.661352808962789E-4</v>
      </c>
      <c r="AO257" s="40">
        <f t="shared" ref="AO257" si="702">(C257-I257)/(H257-I257)</f>
        <v>1.7311608961310985E-2</v>
      </c>
      <c r="AP257" s="40">
        <f t="shared" ref="AP257" si="703">(N256-I257)/(H257-I257)</f>
        <v>0.35300407331975753</v>
      </c>
      <c r="AQ257" s="25">
        <f t="shared" ref="AQ257" si="704">LN(M257/L257)</f>
        <v>-7.3948805077747874E-4</v>
      </c>
      <c r="AR257" s="25">
        <f t="shared" ref="AR257" si="705">LN(N257/L257)</f>
        <v>-4.3719642066728751E-4</v>
      </c>
      <c r="AS257" s="25">
        <f>LN(N257/C257)</f>
        <v>2.8238737364964751E-3</v>
      </c>
      <c r="AT257" s="28">
        <f>+(G257-I257)/(H257-I257)</f>
        <v>0.45926680244399393</v>
      </c>
      <c r="AU257" s="28">
        <f>+(N257-P257)/(O257-P257)</f>
        <v>0.43270868824533898</v>
      </c>
      <c r="AV257" s="40">
        <f>+(N257-V257)/(U257-V257)</f>
        <v>0.46384928716905227</v>
      </c>
      <c r="AW257" s="25">
        <f>LN(N257/C257)</f>
        <v>2.8238737364964751E-3</v>
      </c>
      <c r="AX257" s="28">
        <f>(N257-L257)/(U257-V257)</f>
        <v>-6.9246435845197629E-2</v>
      </c>
      <c r="AY257" s="25">
        <f>LN(G257/I257)</f>
        <v>2.9045730381968751E-3</v>
      </c>
      <c r="AZ257" s="25">
        <f>LN(N257/P257)</f>
        <v>1.6347497293072088E-3</v>
      </c>
      <c r="BA257" s="25">
        <f t="shared" ref="BA257" si="706">AV256</f>
        <v>0.88977725898987048</v>
      </c>
      <c r="BB257" s="25">
        <f>AR256</f>
        <v>1.0315539867542051E-2</v>
      </c>
      <c r="BC257" s="25">
        <f t="shared" ref="BC257" si="707">AS256</f>
        <v>1.7046871747132746E-2</v>
      </c>
      <c r="BD257" s="39">
        <f>IF(AR256&lt;0,1,0)</f>
        <v>0</v>
      </c>
      <c r="BE257" t="str">
        <f>IF(B257=2,IF(AV256&lt;0.226,IF(AND(ABS(AA257)&lt;0.03,AO257&lt;0.8),IF(AND(AT257&lt;0.5 &amp; Q256&lt;14),2,1),0),IF(AV256&lt;0.8,IF(AND(AT257&gt;0.2,AK257&gt;-0.03,AA257&gt;-0.01),1,0),0)),"")</f>
        <v/>
      </c>
      <c r="BF257" t="str">
        <f>IF(B257=2,IF(AV256&lt;0.226,IF(AND(ABS(AA257)&lt;0.03,AO257&lt;0.8),IF(AND(AT257&lt;0.5 &amp; Q256&lt;14),2,1),0),IF(AV256&lt;0.8,IF(AND(AT257&gt;0.2,AK257&gt;-0.03,AA257&gt;-0.01),1,0),0)),"")</f>
        <v/>
      </c>
      <c r="BG257" t="str">
        <f>IF(B257=3,IF(AV256&lt;0.85,IF(AND(K257&gt;942,AT257&gt;0.9),0.25,1)*IF(AR256&lt;-0.004,1,0.5),0),"")</f>
        <v/>
      </c>
      <c r="BH257" t="str">
        <f>IF(B257=4,IF(AV256&lt;0.6,IF(AQ257&gt;=0,IF(K257&lt;1018,2,1),0),IF(AV256&gt;0.85,IF(AQ257&lt;=0,-0.5,0),0)),"")</f>
        <v/>
      </c>
      <c r="BI257">
        <f>IF(B257=5,IF(AV256&lt;0.4,IF(AQ257&gt; -0.004,1,0),IF(AV256&lt;0.95,IF(AND(AO257&lt;0.85,AT257&lt;0.95,AQ257&gt;0,K257&lt;1115),0.5,0),0)),"")</f>
        <v>0</v>
      </c>
      <c r="BJ257" s="25" t="str">
        <f>IF(MAX(BE257:BI257)=0,"",MAX(BE257:BI257)*AR257)</f>
        <v/>
      </c>
    </row>
    <row r="258" spans="1:62">
      <c r="A258" s="1">
        <v>42886</v>
      </c>
      <c r="B258" s="41">
        <f t="shared" ref="B258" si="70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30"/>
        <v>3096.4295049999996</v>
      </c>
      <c r="T258" t="str">
        <f t="shared" ref="T258" si="709">IF(AVERAGE(N257)&lt;S257,"熊",IF(AVERAGE(N257)&gt;S257,"牛",""))</f>
        <v>牛</v>
      </c>
      <c r="U258">
        <f t="shared" ref="U258" si="710">MAX(H258,O258)</f>
        <v>3143.08</v>
      </c>
      <c r="V258">
        <f t="shared" ref="V258" si="711">MIN(I258,P258)</f>
        <v>3111.77</v>
      </c>
      <c r="W258" s="40">
        <f t="shared" ref="W258" si="712">LN(U258/V258)</f>
        <v>1.001151475013907E-2</v>
      </c>
      <c r="X258">
        <f t="shared" ref="X258" si="713">IF(U258=H258,J258,Q258)</f>
        <v>954</v>
      </c>
      <c r="Y258">
        <f t="shared" ref="Y258" si="714">IF(V258=I258,K258,R258)</f>
        <v>1309</v>
      </c>
      <c r="Z258" s="25">
        <f t="shared" ref="Z258" si="715">(U258-V258)/(C258)</f>
        <v>1.0018174138968152E-2</v>
      </c>
      <c r="AA258" s="25">
        <f t="shared" ref="AA258" si="716">LN(C258/N257)</f>
        <v>4.8978747135181907E-3</v>
      </c>
      <c r="AB258" s="25">
        <f t="shared" ref="AB258" si="717">LN(N258/U258)</f>
        <v>-8.2776719605810265E-3</v>
      </c>
      <c r="AC258" s="25">
        <f t="shared" ref="AC258" si="718">LN(N258/V258)</f>
        <v>1.733842789558102E-3</v>
      </c>
      <c r="AD258" s="25">
        <f t="shared" ref="AD258" si="719">LN(U258/C258)</f>
        <v>5.6665329341381706E-3</v>
      </c>
      <c r="AE258" s="25">
        <f t="shared" ref="AE258" si="720">LN(V258/C258)</f>
        <v>-4.3449818160009824E-3</v>
      </c>
      <c r="AF258" s="25">
        <f t="shared" ref="AF258" si="721">LN(N258/C258)</f>
        <v>-2.6111390264429222E-3</v>
      </c>
      <c r="AG258" s="25">
        <f t="shared" ref="AG258" si="722">LN(N258/N257)</f>
        <v>2.286735687075435E-3</v>
      </c>
      <c r="AH258" s="25">
        <f t="shared" ref="AH258" si="723">LN(D258/C258)</f>
        <v>8.0279543423833965E-4</v>
      </c>
      <c r="AI258" s="25">
        <f t="shared" ref="AI258" si="724">LN(E258/C258)</f>
        <v>2.1115608031989919E-4</v>
      </c>
      <c r="AJ258" s="25">
        <f t="shared" ref="AJ258" si="725">LN(F258/C258)</f>
        <v>-5.1207866647150874E-4</v>
      </c>
      <c r="AK258" s="25">
        <f t="shared" ref="AK258" si="726">+LN(G258/C258)</f>
        <v>-4.1264805410765213E-3</v>
      </c>
      <c r="AL258" s="25">
        <f t="shared" ref="AL258" si="727">LN(H258/I258)</f>
        <v>1.0005087560556254E-2</v>
      </c>
      <c r="AM258" s="25">
        <f t="shared" ref="AM258" si="728">LN(O258/P258)</f>
        <v>2.7502741132495209E-3</v>
      </c>
      <c r="AN258" s="25">
        <f t="shared" ref="AN258" si="729">LN(L258/G258)</f>
        <v>8.0319349777752201E-5</v>
      </c>
      <c r="AO258" s="40">
        <f t="shared" ref="AO258" si="730">(C258-I258)/(H258-I258)</f>
        <v>0.43240651965484872</v>
      </c>
      <c r="AP258" s="40">
        <f t="shared" ref="AP258" si="731">(N257-I258)/(H258-I258)</f>
        <v>-5.5608820709484939E-2</v>
      </c>
      <c r="AQ258" s="25">
        <f t="shared" ref="AQ258" si="732">LN(M258/L258)</f>
        <v>3.3727083970903411E-4</v>
      </c>
      <c r="AR258" s="25">
        <f t="shared" ref="AR258" si="733">LN(N258/L258)</f>
        <v>1.4350221648558091E-3</v>
      </c>
      <c r="AS258" s="25">
        <f>LN(N258/C258)</f>
        <v>-2.6111390264429222E-3</v>
      </c>
      <c r="AT258" s="28">
        <f>+(G258-I258)/(H258-I258)</f>
        <v>2.1093000958768145E-2</v>
      </c>
      <c r="AU258" s="28">
        <f>+(N258-P258)/(O258-P258)</f>
        <v>0.6301050175029157</v>
      </c>
      <c r="AV258" s="40">
        <f>+(N258-V258)/(U258-V258)</f>
        <v>0.17246885978920792</v>
      </c>
      <c r="AW258" s="25">
        <f>LN(N258/C258)</f>
        <v>-2.6111390264429222E-3</v>
      </c>
      <c r="AX258" s="28">
        <f>(N258-L258)/(U258-V258)</f>
        <v>0.14276588949218341</v>
      </c>
      <c r="AY258" s="25">
        <f>LN(G258/I258)</f>
        <v>2.1207408534155595E-4</v>
      </c>
      <c r="AZ258" s="25">
        <f>LN(N258/P258)</f>
        <v>1.733842789558102E-3</v>
      </c>
      <c r="BA258" s="25">
        <f t="shared" ref="BA258" si="734">AV257</f>
        <v>0.46384928716905227</v>
      </c>
      <c r="BB258" s="25">
        <f>AR257</f>
        <v>-4.3719642066728751E-4</v>
      </c>
      <c r="BC258" s="25">
        <f t="shared" ref="BC258" si="735">AS257</f>
        <v>2.8238737364964751E-3</v>
      </c>
      <c r="BD258" s="39">
        <f>IF(AR257&lt;0,1,0)</f>
        <v>1</v>
      </c>
      <c r="BE258" t="str">
        <f>IF(B258=2,IF(AV257&lt;0.226,IF(AND(ABS(AA258)&lt;0.03,AO258&lt;0.8),IF(AND(AT258&lt;0.5 &amp; Q257&lt;14),2,1),0),IF(AV257&lt;0.8,IF(AND(AT258&gt;0.2,AK258&gt;-0.03,AA258&gt;-0.01),1,0),0)),"")</f>
        <v/>
      </c>
      <c r="BF258" t="str">
        <f>IF(B258=2,IF(AV257&lt;0.226,IF(AND(ABS(AA258)&lt;0.03,AO258&lt;0.8),IF(AND(AT258&lt;0.5 &amp; Q257&lt;14),2,1),0),IF(AV257&lt;0.8,IF(AND(AT258&gt;0.2,AK258&gt;-0.03,AA258&gt;-0.01),1,0),0)),"")</f>
        <v/>
      </c>
      <c r="BG258">
        <f>IF(B258=3,IF(AV257&lt;0.85,IF(AND(K258&gt;942,AT258&gt;0.9),0.25,1)*IF(AR257&lt;-0.004,1,0.5),0),"")</f>
        <v>0.5</v>
      </c>
      <c r="BH258" t="str">
        <f>IF(B258=4,IF(AV257&lt;0.6,IF(AQ258&gt;=0,IF(K258&lt;1018,2,1),0),IF(AV257&gt;0.85,IF(AQ258&lt;=0,-0.5,0),0)),"")</f>
        <v/>
      </c>
      <c r="BI258" t="str">
        <f>IF(B258=5,IF(AV257&lt;0.4,IF(AQ258&gt; -0.004,1,0),IF(AV257&lt;0.95,IF(AND(AO258&lt;0.85,AT258&lt;0.95,AQ258&gt;0,K258&lt;1115),0.5,0),0)),"")</f>
        <v/>
      </c>
      <c r="BJ258" s="25">
        <f>IF(MAX(BE258:BI258)=0,"",MAX(BE258:BI258)*AR258)</f>
        <v>7.1751108242790456E-4</v>
      </c>
    </row>
    <row r="259" spans="1:62">
      <c r="A259" s="1">
        <v>42887</v>
      </c>
      <c r="B259" s="41">
        <f t="shared" si="192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30"/>
        <v>3094.5684849999998</v>
      </c>
      <c r="T259" t="str">
        <f t="shared" ref="T259" si="736">IF(AVERAGE(N258)&lt;S258,"熊",IF(AVERAGE(N258)&gt;S258,"牛",""))</f>
        <v>牛</v>
      </c>
      <c r="U259">
        <f t="shared" ref="U259" si="737">MAX(H259,O259)</f>
        <v>3113.4567000000002</v>
      </c>
      <c r="V259">
        <f t="shared" ref="V259" si="738">MIN(I259,P259)</f>
        <v>3097.9421000000002</v>
      </c>
      <c r="W259" s="40">
        <f t="shared" ref="W259" si="739">LN(U259/V259)</f>
        <v>4.9955357123029447E-3</v>
      </c>
      <c r="X259">
        <f t="shared" ref="X259" si="740">IF(U259=H259,J259,Q259)</f>
        <v>1339</v>
      </c>
      <c r="Y259">
        <f t="shared" ref="Y259" si="741">IF(V259=I259,K259,R259)</f>
        <v>1013</v>
      </c>
      <c r="Z259" s="25">
        <f t="shared" ref="Z259" si="742">(U259-V259)/(C259)</f>
        <v>4.9911508137217087E-3</v>
      </c>
      <c r="AA259" s="25">
        <f t="shared" ref="AA259" si="743">LN(C259/N258)</f>
        <v>-2.8105300193079028E-3</v>
      </c>
      <c r="AB259" s="25">
        <f t="shared" ref="AB259" si="744">LN(N259/U259)</f>
        <v>-3.7837878633107652E-3</v>
      </c>
      <c r="AC259" s="25">
        <f t="shared" ref="AC259" si="745">LN(N259/V259)</f>
        <v>1.2117478489921385E-3</v>
      </c>
      <c r="AD259" s="25">
        <f t="shared" ref="AD259" si="746">LN(U259/C259)</f>
        <v>1.6185791551554588E-3</v>
      </c>
      <c r="AE259" s="25">
        <f t="shared" ref="AE259" si="747">LN(V259/C259)</f>
        <v>-3.3769565571474119E-3</v>
      </c>
      <c r="AF259" s="25">
        <f t="shared" ref="AF259" si="748">LN(N259/C259)</f>
        <v>-2.1652087081552307E-3</v>
      </c>
      <c r="AG259" s="25">
        <f t="shared" ref="AG259" si="749">LN(N259/N258)</f>
        <v>-4.9757387274631283E-3</v>
      </c>
      <c r="AH259" s="25">
        <f t="shared" ref="AH259" si="750">LN(D259/C259)</f>
        <v>-9.2655822870308174E-5</v>
      </c>
      <c r="AI259" s="25">
        <f t="shared" ref="AI259" si="751">LN(E259/C259)</f>
        <v>-2.3438042419326815E-3</v>
      </c>
      <c r="AJ259" s="25">
        <f t="shared" ref="AJ259" si="752">LN(F259/C259)</f>
        <v>8.6546679588802179E-4</v>
      </c>
      <c r="AK259" s="25">
        <f t="shared" ref="AK259" si="753">+LN(G259/C259)</f>
        <v>-2.2717366701854791E-3</v>
      </c>
      <c r="AL259" s="25">
        <f t="shared" ref="AL259" si="754">LN(H259/I259)</f>
        <v>4.430698383106486E-3</v>
      </c>
      <c r="AM259" s="25">
        <f t="shared" ref="AM259" si="755">LN(O259/P259)</f>
        <v>4.7520488632467163E-3</v>
      </c>
      <c r="AN259" s="25">
        <f t="shared" ref="AN259" si="756">LN(L259/G259)</f>
        <v>0</v>
      </c>
      <c r="AO259" s="40">
        <f t="shared" ref="AO259" si="757">(C259-I259)/(H259-I259)</f>
        <v>0.76177079925853208</v>
      </c>
      <c r="AP259" s="40">
        <f t="shared" ref="AP259" si="758">(N258-I259)/(H259-I259)</f>
        <v>1.3977319812452236</v>
      </c>
      <c r="AQ259" s="25">
        <f t="shared" ref="AQ259" si="759">LN(M259/L259)</f>
        <v>5.8956594440859604E-4</v>
      </c>
      <c r="AR259" s="25">
        <f t="shared" ref="AR259" si="760">LN(N259/L259)</f>
        <v>1.0652796203022389E-4</v>
      </c>
      <c r="AS259" s="25">
        <f>LN(N259/C259)</f>
        <v>-2.1652087081552307E-3</v>
      </c>
      <c r="AT259" s="28">
        <f>+(G259-I259)/(H259-I259)</f>
        <v>0.24903136699014947</v>
      </c>
      <c r="AU259" s="28">
        <f>+(N259-P259)/(O259-P259)</f>
        <v>0.20337122803213836</v>
      </c>
      <c r="AV259" s="40">
        <f>+(N259-V259)/(U259-V259)</f>
        <v>0.24210743428769124</v>
      </c>
      <c r="AW259" s="25">
        <f>LN(N259/C259)</f>
        <v>-2.1652087081552307E-3</v>
      </c>
      <c r="AX259" s="28">
        <f>(N259-L259)/(U259-V259)</f>
        <v>2.1296069508709693E-2</v>
      </c>
      <c r="AY259" s="25">
        <f>LN(G259/I259)</f>
        <v>1.1052198869619732E-3</v>
      </c>
      <c r="AZ259" s="25">
        <f>LN(N259/P259)</f>
        <v>9.6826099993605711E-4</v>
      </c>
      <c r="BA259" s="25">
        <f t="shared" ref="BA259" si="761">AV258</f>
        <v>0.17246885978920792</v>
      </c>
      <c r="BB259" s="25">
        <f>AR258</f>
        <v>1.4350221648558091E-3</v>
      </c>
      <c r="BC259" s="25">
        <f t="shared" ref="BC259" si="762">AS258</f>
        <v>-2.6111390264429222E-3</v>
      </c>
      <c r="BD259" s="39">
        <f>IF(AR258&lt;0,1,0)</f>
        <v>0</v>
      </c>
      <c r="BE259" t="str">
        <f>IF(B259=2,IF(AV258&lt;0.226,IF(AND(ABS(AA259)&lt;0.03,AO259&lt;0.8),IF(AND(AT259&lt;0.5 &amp; Q258&lt;14),2,1),0),IF(AV258&lt;0.8,IF(AND(AT259&gt;0.2,AK259&gt;-0.03,AA259&gt;-0.01),1,0),0)),"")</f>
        <v/>
      </c>
      <c r="BF259" t="str">
        <f>IF(B259=2,IF(AV258&lt;0.226,IF(AND(ABS(AA259)&lt;0.03,AO259&lt;0.8),IF(AND(AT259&lt;0.5 &amp; Q258&lt;14),2,1),0),IF(AV258&lt;0.8,IF(AND(AT259&gt;0.2,AK259&gt;-0.03,AA259&gt;-0.01),1,0),0)),"")</f>
        <v/>
      </c>
      <c r="BG259" t="str">
        <f>IF(B259=3,IF(AV258&lt;0.85,IF(AND(K259&gt;942,AT259&gt;0.9),0.25,1)*IF(AR258&lt;-0.004,1,0.5),0),"")</f>
        <v/>
      </c>
      <c r="BH259">
        <f>IF(B259=4,IF(AV258&lt;0.6,IF(AQ259&gt;=0,IF(K259&lt;1018,2,1),0),IF(AV258&gt;0.85,IF(AQ259&lt;=0,-0.5,0),0)),"")</f>
        <v>2</v>
      </c>
      <c r="BI259" t="str">
        <f>IF(B259=5,IF(AV258&lt;0.4,IF(AQ259&gt; -0.004,1,0),IF(AV258&lt;0.95,IF(AND(AO259&lt;0.85,AT259&lt;0.95,AQ259&gt;0,K259&lt;1115),0.5,0),0)),"")</f>
        <v/>
      </c>
      <c r="BJ259" s="25">
        <f>IF(MAX(BE259:BI259)=0,"",MAX(BE259:BI259)*AR259)</f>
        <v>2.1305592406044779E-4</v>
      </c>
    </row>
    <row r="260" spans="1:62">
      <c r="A260" s="1">
        <v>42888</v>
      </c>
      <c r="B260" s="41">
        <f t="shared" si="192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30"/>
        <v>3092.4480699999999</v>
      </c>
      <c r="T260" t="str">
        <f t="shared" ref="T260" si="763">IF(AVERAGE(N259)&lt;S259,"熊",IF(AVERAGE(N259)&gt;S259,"牛",""))</f>
        <v>牛</v>
      </c>
      <c r="U260">
        <f t="shared" ref="U260" si="764">MAX(H260,O260)</f>
        <v>3109.7863000000002</v>
      </c>
      <c r="V260">
        <f t="shared" ref="V260" si="765">MIN(I260,P260)</f>
        <v>3081.9169000000002</v>
      </c>
      <c r="W260" s="40">
        <f t="shared" ref="W260" si="766">LN(U260/V260)</f>
        <v>9.0022364804894471E-3</v>
      </c>
      <c r="X260">
        <f t="shared" ref="X260" si="767">IF(U260=H260,J260,Q260)</f>
        <v>1427</v>
      </c>
      <c r="Y260">
        <f t="shared" ref="Y260" si="768">IF(V260=I260,K260,R260)</f>
        <v>1046</v>
      </c>
      <c r="Z260" s="25">
        <f t="shared" ref="Z260" si="769">(U260-V260)/(C260)</f>
        <v>9.0069071570192515E-3</v>
      </c>
      <c r="AA260" s="25">
        <f t="shared" ref="AA260" si="770">LN(C260/N259)</f>
        <v>-2.4122323340777865E-3</v>
      </c>
      <c r="AB260" s="25">
        <f t="shared" ref="AB260" si="771">LN(N260/U260)</f>
        <v>-1.2242415088959666E-3</v>
      </c>
      <c r="AC260" s="25">
        <f t="shared" ref="AC260" si="772">LN(N260/V260)</f>
        <v>7.7779949715933629E-3</v>
      </c>
      <c r="AD260" s="25">
        <f t="shared" ref="AD260" si="773">LN(U260/C260)</f>
        <v>5.0164421460141178E-3</v>
      </c>
      <c r="AE260" s="25">
        <f t="shared" ref="AE260" si="774">LN(V260/C260)</f>
        <v>-3.9857943344751663E-3</v>
      </c>
      <c r="AF260" s="25">
        <f t="shared" ref="AF260" si="775">LN(N260/C260)</f>
        <v>3.7922006371182817E-3</v>
      </c>
      <c r="AG260" s="25">
        <f t="shared" ref="AG260" si="776">LN(N260/N259)</f>
        <v>1.3799683030405881E-3</v>
      </c>
      <c r="AH260" s="25">
        <f t="shared" ref="AH260" si="777">LN(D260/C260)</f>
        <v>-8.2416447927245728E-4</v>
      </c>
      <c r="AI260" s="25">
        <f t="shared" ref="AI260" si="778">LN(E260/C260)</f>
        <v>9.6539758707898254E-4</v>
      </c>
      <c r="AJ260" s="25">
        <f t="shared" ref="AJ260" si="779">LN(F260/C260)</f>
        <v>-1.548370512489908E-3</v>
      </c>
      <c r="AK260" s="25">
        <f t="shared" ref="AK260" si="780">+LN(G260/C260)</f>
        <v>7.6882202139340477E-5</v>
      </c>
      <c r="AL260" s="25">
        <f t="shared" ref="AL260" si="781">LN(H260/I260)</f>
        <v>6.415049455907664E-3</v>
      </c>
      <c r="AM260" s="25">
        <f t="shared" ref="AM260" si="782">LN(O260/P260)</f>
        <v>6.5777924497301713E-3</v>
      </c>
      <c r="AN260" s="25">
        <f t="shared" ref="AN260" si="783">LN(L260/G260)</f>
        <v>0</v>
      </c>
      <c r="AO260" s="40">
        <f t="shared" ref="AO260" si="784">(C260-I260)/(H260-I260)</f>
        <v>0.62056447953534943</v>
      </c>
      <c r="AP260" s="40">
        <f t="shared" ref="AP260" si="785">(N259-I260)/(H260-I260)</f>
        <v>0.99733793145173821</v>
      </c>
      <c r="AQ260" s="25">
        <f t="shared" ref="AQ260" si="786">LN(M260/L260)</f>
        <v>-6.0581354947264173E-4</v>
      </c>
      <c r="AR260" s="25">
        <f t="shared" ref="AR260" si="787">LN(N260/L260)</f>
        <v>3.7153184349789149E-3</v>
      </c>
      <c r="AS260" s="25">
        <f>LN(N260/C260)</f>
        <v>3.7922006371182817E-3</v>
      </c>
      <c r="AT260" s="28">
        <f>+(G260-I260)/(H260-I260)</f>
        <v>0.63255891339202541</v>
      </c>
      <c r="AU260" s="28">
        <f>+(N260-P260)/(O260-P260)</f>
        <v>0.81338408114416583</v>
      </c>
      <c r="AV260" s="40">
        <f>+(N260-V260)/(U260-V260)</f>
        <v>0.86347750579487415</v>
      </c>
      <c r="AW260" s="25">
        <f>LN(N260/C260)</f>
        <v>3.7922006371182817E-3</v>
      </c>
      <c r="AX260" s="28">
        <f>(N260-L260)/(U260-V260)</f>
        <v>0.41329558583965603</v>
      </c>
      <c r="AY260" s="25">
        <f>LN(G260/I260)</f>
        <v>4.0626765366146532E-3</v>
      </c>
      <c r="AZ260" s="25">
        <f>LN(N260/P260)</f>
        <v>5.3535509408341531E-3</v>
      </c>
      <c r="BA260" s="25">
        <f t="shared" ref="BA260" si="788">AV259</f>
        <v>0.24210743428769124</v>
      </c>
      <c r="BB260" s="25">
        <f>AR259</f>
        <v>1.0652796203022389E-4</v>
      </c>
      <c r="BC260" s="25">
        <f t="shared" ref="BC260" si="789">AS259</f>
        <v>-2.1652087081552307E-3</v>
      </c>
      <c r="BD260" s="39">
        <f>IF(AR259&lt;0,1,0)</f>
        <v>0</v>
      </c>
      <c r="BE260" t="str">
        <f>IF(B260=2,IF(AV259&lt;0.226,IF(AND(ABS(AA260)&lt;0.03,AO260&lt;0.8),IF(AND(AT260&lt;0.5 &amp; Q259&lt;14),2,1),0),IF(AV259&lt;0.8,IF(AND(AT260&gt;0.2,AK260&gt;-0.03,AA260&gt;-0.01),1,0),0)),"")</f>
        <v/>
      </c>
      <c r="BF260" t="str">
        <f>IF(B260=2,IF(AV259&lt;0.226,IF(AND(ABS(AA260)&lt;0.03,AO260&lt;0.8),IF(AND(AT260&lt;0.5 &amp; Q259&lt;14),2,1),0),IF(AV259&lt;0.8,IF(AND(AT260&gt;0.2,AK260&gt;-0.03,AA260&gt;-0.01),1,0),0)),"")</f>
        <v/>
      </c>
      <c r="BG260" t="str">
        <f>IF(B260=3,IF(AV259&lt;0.85,IF(AND(K260&gt;942,AT260&gt;0.9),0.25,1)*IF(AR259&lt;-0.004,1,0.5),0),"")</f>
        <v/>
      </c>
      <c r="BH260" t="str">
        <f>IF(B260=4,IF(AV259&lt;0.6,IF(AQ260&gt;=0,IF(K260&lt;1018,2,1),0),IF(AV259&gt;0.85,IF(AQ260&lt;=0,-0.5,0),0)),"")</f>
        <v/>
      </c>
      <c r="BI260">
        <f>IF(B260=5,IF(AV259&lt;0.4,IF(AQ260&gt; -0.004,1,0),IF(AV259&lt;0.95,IF(AND(AO260&lt;0.85,AT260&lt;0.95,AQ260&gt;0,K260&lt;1115),0.5,0),0)),"")</f>
        <v>1</v>
      </c>
      <c r="BJ260" s="25">
        <f>IF(MAX(BE260:BI260)=0,"",MAX(BE260:BI260)*AR260)</f>
        <v>3.7153184349789149E-3</v>
      </c>
    </row>
    <row r="261" spans="1:62">
      <c r="A261" s="1">
        <v>42891</v>
      </c>
      <c r="B261" s="41">
        <f t="shared" si="192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30"/>
        <v>3090.9552950000002</v>
      </c>
      <c r="T261" t="str">
        <f t="shared" ref="T261" si="790">IF(AVERAGE(N260)&lt;S260,"熊",IF(AVERAGE(N260)&gt;S260,"牛",""))</f>
        <v>牛</v>
      </c>
      <c r="U261">
        <f t="shared" ref="U261" si="791">MAX(H261,O261)</f>
        <v>3105.5056</v>
      </c>
      <c r="V261">
        <f t="shared" ref="V261" si="792">MIN(I261,P261)</f>
        <v>3084.8548999999998</v>
      </c>
      <c r="W261" s="40">
        <f t="shared" ref="W261" si="793">LN(U261/V261)</f>
        <v>6.6719140523292513E-3</v>
      </c>
      <c r="X261">
        <f t="shared" ref="X261" si="794">IF(U261=H261,J261,Q261)</f>
        <v>930</v>
      </c>
      <c r="Y261">
        <f t="shared" ref="Y261" si="795">IF(V261=I261,K261,R261)</f>
        <v>1352</v>
      </c>
      <c r="Z261" s="25">
        <f t="shared" ref="Z261" si="796">(U261-V261)/(C261)</f>
        <v>6.6569861573229899E-3</v>
      </c>
      <c r="AA261" s="25">
        <f t="shared" ref="AA261" si="797">LN(C261/N260)</f>
        <v>-1.2474045570772111E-3</v>
      </c>
      <c r="AB261" s="25">
        <f t="shared" ref="AB261" si="798">LN(N261/U261)</f>
        <v>-4.5116514369178979E-3</v>
      </c>
      <c r="AC261" s="25">
        <f t="shared" ref="AC261" si="799">LN(N261/V261)</f>
        <v>2.1602626154114536E-3</v>
      </c>
      <c r="AD261" s="25">
        <f t="shared" ref="AD261" si="800">LN(U261/C261)</f>
        <v>1.0941723299891304E-3</v>
      </c>
      <c r="AE261" s="25">
        <f t="shared" ref="AE261" si="801">LN(V261/C261)</f>
        <v>-5.5777417223402256E-3</v>
      </c>
      <c r="AF261" s="25">
        <f t="shared" ref="AF261" si="802">LN(N261/C261)</f>
        <v>-3.4174791069288175E-3</v>
      </c>
      <c r="AG261" s="25">
        <f t="shared" ref="AG261" si="803">LN(N261/N260)</f>
        <v>-4.6648836640060063E-3</v>
      </c>
      <c r="AH261" s="25">
        <f t="shared" ref="AH261" si="804">LN(D261/C261)</f>
        <v>2.2124430867228616E-4</v>
      </c>
      <c r="AI261" s="25">
        <f t="shared" ref="AI261" si="805">LN(E261/C261)</f>
        <v>2.6375345229383122E-4</v>
      </c>
      <c r="AJ261" s="25">
        <f t="shared" ref="AJ261" si="806">LN(F261/C261)</f>
        <v>-1.4604276721026221E-3</v>
      </c>
      <c r="AK261" s="25">
        <f t="shared" ref="AK261" si="807">+LN(G261/C261)</f>
        <v>-3.5836891492510479E-3</v>
      </c>
      <c r="AL261" s="25">
        <f t="shared" ref="AL261" si="808">LN(H261/I261)</f>
        <v>5.8840188932261133E-3</v>
      </c>
      <c r="AM261" s="25">
        <f t="shared" ref="AM261" si="809">LN(O261/P261)</f>
        <v>3.0087066481425295E-3</v>
      </c>
      <c r="AN261" s="25">
        <f t="shared" ref="AN261" si="810">LN(L261/G261)</f>
        <v>0</v>
      </c>
      <c r="AO261" s="40">
        <f t="shared" ref="AO261" si="811">(C261-I261)/(H261-I261)</f>
        <v>0.81359774304031285</v>
      </c>
      <c r="AP261" s="40">
        <f t="shared" ref="AP261" si="812">(N260-I261)/(H261-I261)</f>
        <v>1.0261207956441507</v>
      </c>
      <c r="AQ261" s="25">
        <f t="shared" ref="AQ261" si="813">LN(M261/L261)</f>
        <v>-5.1465639214751753E-4</v>
      </c>
      <c r="AR261" s="25">
        <f t="shared" ref="AR261" si="814">LN(N261/L261)</f>
        <v>1.6621004232235831E-4</v>
      </c>
      <c r="AS261" s="25">
        <f>LN(N261/C261)</f>
        <v>-3.4174791069288175E-3</v>
      </c>
      <c r="AT261" s="28">
        <f>+(G261-I261)/(H261-I261)</f>
        <v>0.20450952840959608</v>
      </c>
      <c r="AU261" s="28">
        <f>+(N261-P261)/(O261-P261)</f>
        <v>0.71769907696279811</v>
      </c>
      <c r="AV261" s="40">
        <f>+(N261-V261)/(U261-V261)</f>
        <v>0.32305442430522585</v>
      </c>
      <c r="AW261" s="25">
        <f>LN(N261/C261)</f>
        <v>-3.4174791069288175E-3</v>
      </c>
      <c r="AX261" s="28">
        <f>(N261-L261)/(U261-V261)</f>
        <v>2.4880512524985382E-2</v>
      </c>
      <c r="AY261" s="25">
        <f>LN(G261/I261)</f>
        <v>1.2061574139860583E-3</v>
      </c>
      <c r="AZ261" s="25">
        <f>LN(N261/P261)</f>
        <v>2.1602626154114536E-3</v>
      </c>
      <c r="BA261" s="25">
        <f t="shared" ref="BA261" si="815">AV260</f>
        <v>0.86347750579487415</v>
      </c>
      <c r="BB261" s="25">
        <f>AR260</f>
        <v>3.7153184349789149E-3</v>
      </c>
      <c r="BC261" s="25">
        <f t="shared" ref="BC261" si="816">AS260</f>
        <v>3.7922006371182817E-3</v>
      </c>
      <c r="BD261" s="39">
        <f>IF(AR260&lt;0,1,0)</f>
        <v>0</v>
      </c>
      <c r="BE261" t="str">
        <f>IF(B261=2,IF(AV260&lt;0.226,IF(AND(ABS(AA261)&lt;0.03,AO261&lt;0.8),IF(AND(AT261&lt;0.5 &amp; Q260&lt;14),2,1),0),IF(AV260&lt;0.8,IF(AND(AT261&gt;0.2,AK261&gt;-0.03,AA261&gt;-0.01),1,0),0)),"")</f>
        <v/>
      </c>
      <c r="BF261" t="str">
        <f>IF(B261=2,IF(AV260&lt;0.226,IF(AND(ABS(AA261)&lt;0.03,AO261&lt;0.8),IF(AND(AT261&lt;0.5 &amp; Q260&lt;14),2,1),0),IF(AV260&lt;0.8,IF(AND(AT261&gt;0.2,AK261&gt;-0.03,AA261&gt;-0.01),1,0),0)),"")</f>
        <v/>
      </c>
      <c r="BG261" t="str">
        <f>IF(B261=3,IF(AV260&lt;0.85,IF(AND(K261&gt;942,AT261&gt;0.9),0.25,1)*IF(AR260&lt;-0.004,1,0.5),0),"")</f>
        <v/>
      </c>
      <c r="BH261" t="str">
        <f>IF(B261=4,IF(AV260&lt;0.6,IF(AQ261&gt;=0,IF(K261&lt;1018,2,1),0),IF(AV260&gt;0.85,IF(AQ261&lt;=0,-0.5,0),0)),"")</f>
        <v/>
      </c>
      <c r="BI261" t="str">
        <f>IF(B261=5,IF(AV260&lt;0.4,IF(AQ261&gt; -0.004,1,0),IF(AV260&lt;0.95,IF(AND(AO261&lt;0.85,AT261&lt;0.95,AQ261&gt;0,K261&lt;1115),0.5,0),0)),"")</f>
        <v/>
      </c>
      <c r="BJ261" s="25" t="str">
        <f>IF(MAX(BE261:BI261)=0,"",MAX(BE261:BI261)*AR261)</f>
        <v/>
      </c>
    </row>
    <row r="262" spans="1:62">
      <c r="A262" s="1">
        <v>42892</v>
      </c>
      <c r="B262" s="41">
        <f t="shared" si="192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30"/>
        <v>3089.1671099999999</v>
      </c>
      <c r="T262" t="str">
        <f t="shared" ref="T262" si="817">IF(AVERAGE(N261)&lt;S261,"熊",IF(AVERAGE(N261)&gt;S261,"牛",""))</f>
        <v>牛</v>
      </c>
      <c r="U262">
        <f t="shared" ref="U262" si="818">MAX(H262,O262)</f>
        <v>3102.3317000000002</v>
      </c>
      <c r="V262">
        <f t="shared" ref="V262" si="819">MIN(I262,P262)</f>
        <v>3078.9261000000001</v>
      </c>
      <c r="W262" s="40">
        <f t="shared" ref="W262" si="820">LN(U262/V262)</f>
        <v>7.5731226946795455E-3</v>
      </c>
      <c r="X262">
        <f t="shared" ref="X262" si="821">IF(U262=H262,J262,Q262)</f>
        <v>1500</v>
      </c>
      <c r="Y262">
        <f t="shared" ref="Y262" si="822">IF(V262=I262,K262,R262)</f>
        <v>930</v>
      </c>
      <c r="Z262" s="25">
        <f t="shared" ref="Z262" si="823">(U262-V262)/(C262)</f>
        <v>7.5880355713320267E-3</v>
      </c>
      <c r="AA262" s="25">
        <f t="shared" ref="AA262" si="824">LN(C262/N261)</f>
        <v>-2.2623147616179519E-3</v>
      </c>
      <c r="AB262" s="25">
        <f t="shared" ref="AB262" si="825">LN(N262/U262)</f>
        <v>0</v>
      </c>
      <c r="AC262" s="25">
        <f t="shared" ref="AC262" si="826">LN(N262/V262)</f>
        <v>7.5731226946795455E-3</v>
      </c>
      <c r="AD262" s="25">
        <f t="shared" ref="AD262" si="827">LN(U262/C262)</f>
        <v>5.7514199805308993E-3</v>
      </c>
      <c r="AE262" s="25">
        <f t="shared" ref="AE262" si="828">LN(V262/C262)</f>
        <v>-1.8217027141487544E-3</v>
      </c>
      <c r="AF262" s="25">
        <f t="shared" ref="AF262" si="829">LN(N262/C262)</f>
        <v>5.7514199805308993E-3</v>
      </c>
      <c r="AG262" s="25">
        <f t="shared" ref="AG262" si="830">LN(N262/N261)</f>
        <v>3.4891052189128594E-3</v>
      </c>
      <c r="AH262" s="25">
        <f t="shared" ref="AH262" si="831">LN(D262/C262)</f>
        <v>-9.6154544372475481E-4</v>
      </c>
      <c r="AI262" s="25">
        <f t="shared" ref="AI262" si="832">LN(E262/C262)</f>
        <v>-8.5248380897996647E-4</v>
      </c>
      <c r="AJ262" s="25">
        <f t="shared" ref="AJ262" si="833">LN(F262/C262)</f>
        <v>2.726452945873561E-4</v>
      </c>
      <c r="AK262" s="25">
        <f t="shared" ref="AK262" si="834">+LN(G262/C262)</f>
        <v>1.3313902468242735E-4</v>
      </c>
      <c r="AL262" s="25">
        <f t="shared" ref="AL262" si="835">LN(H262/I262)</f>
        <v>5.5753069881419263E-3</v>
      </c>
      <c r="AM262" s="25">
        <f t="shared" ref="AM262" si="836">LN(O262/P262)</f>
        <v>6.1161437632187912E-3</v>
      </c>
      <c r="AN262" s="25">
        <f t="shared" ref="AN262" si="837">LN(L262/G262)</f>
        <v>0</v>
      </c>
      <c r="AO262" s="40">
        <f t="shared" ref="AO262" si="838">(C262-I262)/(H262-I262)</f>
        <v>0.3261317888450681</v>
      </c>
      <c r="AP262" s="40">
        <f t="shared" ref="AP262" si="839">(N261-I262)/(H262-I262)</f>
        <v>0.73197241763922449</v>
      </c>
      <c r="AQ262" s="25">
        <f t="shared" ref="AQ262" si="840">LN(M262/L262)</f>
        <v>-2.0488649165562666E-4</v>
      </c>
      <c r="AR262" s="25">
        <f t="shared" ref="AR262" si="841">LN(N262/L262)</f>
        <v>5.6182809558485546E-3</v>
      </c>
      <c r="AS262" s="25">
        <f>LN(N262/C262)</f>
        <v>5.7514199805308993E-3</v>
      </c>
      <c r="AT262" s="28">
        <f>+(G262-I262)/(H262-I262)</f>
        <v>0.34999041472298725</v>
      </c>
      <c r="AU262" s="28">
        <f>+(N262-P262)/(O262-P262)</f>
        <v>1</v>
      </c>
      <c r="AV262" s="40">
        <f>+(N262-V262)/(U262-V262)</f>
        <v>1</v>
      </c>
      <c r="AW262" s="25">
        <f>LN(N262/C262)</f>
        <v>5.7514199805308993E-3</v>
      </c>
      <c r="AX262" s="28">
        <f>(N262-L262)/(U262-V262)</f>
        <v>0.74259578904194179</v>
      </c>
      <c r="AY262" s="25">
        <f>LN(G262/I262)</f>
        <v>1.9548417388312554E-3</v>
      </c>
      <c r="AZ262" s="25">
        <f>LN(N262/P262)</f>
        <v>6.1161437632187912E-3</v>
      </c>
      <c r="BA262" s="25">
        <f t="shared" ref="BA262" si="842">AV261</f>
        <v>0.32305442430522585</v>
      </c>
      <c r="BB262" s="25">
        <f>AR261</f>
        <v>1.6621004232235831E-4</v>
      </c>
      <c r="BC262" s="25">
        <f t="shared" ref="BC262" si="843">AS261</f>
        <v>-3.4174791069288175E-3</v>
      </c>
      <c r="BD262" s="39">
        <f>IF(AR261&lt;0,1,0)</f>
        <v>0</v>
      </c>
      <c r="BE262">
        <f>IF(B262=2,IF(AV261&lt;0.226,IF(AND(ABS(AA262)&lt;0.03,AO262&lt;0.8),IF(AND(AT262&lt;0.5 &amp; Q261&lt;14),2,1),0),IF(AV261&lt;0.8,IF(AND(AT262&gt;0.2,AK262&gt;-0.03,AA262&gt;-0.01),1,0),0)),"")</f>
        <v>1</v>
      </c>
      <c r="BF262">
        <f>IF(B262=2,IF(AV261&lt;0.226,IF(AND(ABS(AA262)&lt;0.03,AO262&lt;0.8),IF(AND(AT262&lt;0.5 &amp; Q261&lt;14),2,1),0),IF(AV261&lt;0.8,IF(AND(AT262&gt;0.2,AK262&gt;-0.03,AA262&gt;-0.01),1,0),0)),"")</f>
        <v>1</v>
      </c>
      <c r="BG262" t="str">
        <f>IF(B262=3,IF(AV261&lt;0.85,IF(AND(K262&gt;942,AT262&gt;0.9),0.25,1)*IF(AR261&lt;-0.004,1,0.5),0),"")</f>
        <v/>
      </c>
      <c r="BH262" t="str">
        <f>IF(B262=4,IF(AV261&lt;0.6,IF(AQ262&gt;=0,IF(K262&lt;1018,2,1),0),IF(AV261&gt;0.85,IF(AQ262&lt;=0,-0.5,0),0)),"")</f>
        <v/>
      </c>
      <c r="BI262" t="str">
        <f>IF(B262=5,IF(AV261&lt;0.4,IF(AQ262&gt; -0.004,1,0),IF(AV261&lt;0.95,IF(AND(AO262&lt;0.85,AT262&lt;0.95,AQ262&gt;0,K262&lt;1115),0.5,0),0)),"")</f>
        <v/>
      </c>
      <c r="BJ262" s="25">
        <f>IF(MAX(BE262:BI262)=0,"",MAX(BE262:BI262)*AR262)</f>
        <v>5.6182809558485546E-3</v>
      </c>
    </row>
    <row r="263" spans="1:62">
      <c r="A263" s="1">
        <v>42893</v>
      </c>
      <c r="B263" s="41">
        <f t="shared" si="192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30"/>
        <v>3089.1158150000001</v>
      </c>
      <c r="T263" t="str">
        <f t="shared" ref="T263" si="844">IF(AVERAGE(N262)&lt;S262,"熊",IF(AVERAGE(N262)&gt;S262,"牛",""))</f>
        <v>牛</v>
      </c>
      <c r="U263">
        <f t="shared" ref="U263" si="845">MAX(H263,O263)</f>
        <v>3140.7743</v>
      </c>
      <c r="V263">
        <f t="shared" ref="V263" si="846">MIN(I263,P263)</f>
        <v>3098.9852000000001</v>
      </c>
      <c r="W263" s="40">
        <f t="shared" ref="W263" si="847">LN(U263/V263)</f>
        <v>1.3394658817852364E-2</v>
      </c>
      <c r="X263">
        <f t="shared" ref="X263" si="848">IF(U263=H263,J263,Q263)</f>
        <v>1459</v>
      </c>
      <c r="Y263">
        <f t="shared" ref="Y263" si="849">IF(V263=I263,K263,R263)</f>
        <v>931</v>
      </c>
      <c r="Z263" s="25">
        <f t="shared" ref="Z263" si="850">(U263-V263)/(C263)</f>
        <v>1.3472702343778399E-2</v>
      </c>
      <c r="AA263" s="25">
        <f t="shared" ref="AA263" si="851">LN(C263/N262)</f>
        <v>-1.840398097260766E-4</v>
      </c>
      <c r="AB263" s="25">
        <f t="shared" ref="AB263" si="852">LN(N263/U263)</f>
        <v>-7.8264018771851296E-5</v>
      </c>
      <c r="AC263" s="25">
        <f t="shared" ref="AC263" si="853">LN(N263/V263)</f>
        <v>1.3316394799080462E-2</v>
      </c>
      <c r="AD263" s="25">
        <f t="shared" ref="AD263" si="854">LN(U263/C263)</f>
        <v>1.2499411637794004E-2</v>
      </c>
      <c r="AE263" s="25">
        <f t="shared" ref="AE263" si="855">LN(V263/C263)</f>
        <v>-8.9524718005845811E-4</v>
      </c>
      <c r="AF263" s="25">
        <f t="shared" ref="AF263" si="856">LN(N263/C263)</f>
        <v>1.2421147619022079E-2</v>
      </c>
      <c r="AG263" s="25">
        <f t="shared" ref="AG263" si="857">LN(N263/N262)</f>
        <v>1.2237107809296027E-2</v>
      </c>
      <c r="AH263" s="25">
        <f t="shared" ref="AH263" si="858">LN(D263/C263)</f>
        <v>-5.690968143650377E-4</v>
      </c>
      <c r="AI263" s="25">
        <f t="shared" ref="AI263" si="859">LN(E263/C263)</f>
        <v>2.8853639253793314E-4</v>
      </c>
      <c r="AJ263" s="25">
        <f t="shared" ref="AJ263" si="860">LN(F263/C263)</f>
        <v>1.9182940665416555E-3</v>
      </c>
      <c r="AK263" s="25">
        <f t="shared" ref="AK263" si="861">+LN(G263/C263)</f>
        <v>9.3837057731280954E-3</v>
      </c>
      <c r="AL263" s="25">
        <f t="shared" ref="AL263" si="862">LN(H263/I263)</f>
        <v>1.0303641216357184E-2</v>
      </c>
      <c r="AM263" s="25">
        <f t="shared" ref="AM263" si="863">LN(O263/P263)</f>
        <v>3.1157058646658375E-3</v>
      </c>
      <c r="AN263" s="25">
        <f t="shared" ref="AN263" si="864">LN(L263/G263)</f>
        <v>0</v>
      </c>
      <c r="AO263" s="40">
        <f t="shared" ref="AO263" si="865">(C263-I263)/(H263-I263)</f>
        <v>8.6478335239079052E-2</v>
      </c>
      <c r="AP263" s="40">
        <f t="shared" ref="AP263" si="866">(N262-I263)/(H263-I263)</f>
        <v>0.10426565386856658</v>
      </c>
      <c r="AQ263" s="25">
        <f t="shared" ref="AQ263" si="867">LN(M263/L263)</f>
        <v>1.9486566942115233E-3</v>
      </c>
      <c r="AR263" s="25">
        <f t="shared" ref="AR263" si="868">LN(N263/L263)</f>
        <v>3.0374418458938329E-3</v>
      </c>
      <c r="AS263" s="25">
        <f>LN(N263/C263)</f>
        <v>1.2421147619022079E-2</v>
      </c>
      <c r="AT263" s="28">
        <f>+(G263-I263)/(H263-I263)</f>
        <v>0.99759159269564268</v>
      </c>
      <c r="AU263" s="28">
        <f>+(N263-P263)/(O263-P263)</f>
        <v>0.97484263855481879</v>
      </c>
      <c r="AV263" s="40">
        <f>+(N263-V263)/(U263-V263)</f>
        <v>0.99411808342366448</v>
      </c>
      <c r="AW263" s="25">
        <f>LN(N263/C263)</f>
        <v>1.2421147619022079E-2</v>
      </c>
      <c r="AX263" s="28">
        <f>(N263-L263)/(U263-V263)</f>
        <v>0.22792307084861715</v>
      </c>
      <c r="AY263" s="25">
        <f>LN(G263/I263)</f>
        <v>1.0278952953186669E-2</v>
      </c>
      <c r="AZ263" s="25">
        <f>LN(N263/P263)</f>
        <v>3.0374418458938329E-3</v>
      </c>
      <c r="BA263" s="25">
        <f t="shared" ref="BA263" si="869">AV262</f>
        <v>1</v>
      </c>
      <c r="BB263" s="25">
        <f>AR262</f>
        <v>5.6182809558485546E-3</v>
      </c>
      <c r="BC263" s="25">
        <f t="shared" ref="BC263" si="870">AS262</f>
        <v>5.7514199805308993E-3</v>
      </c>
      <c r="BD263" s="39">
        <f>IF(AR262&lt;0,1,0)</f>
        <v>0</v>
      </c>
      <c r="BE263" t="str">
        <f>IF(B263=2,IF(AV262&lt;0.226,IF(AND(ABS(AA263)&lt;0.03,AO263&lt;0.8),IF(AND(AT263&lt;0.5 &amp; Q262&lt;14),2,1),0),IF(AV262&lt;0.8,IF(AND(AT263&gt;0.2,AK263&gt;-0.03,AA263&gt;-0.01),1,0),0)),"")</f>
        <v/>
      </c>
      <c r="BF263" t="str">
        <f>IF(B263=2,IF(AV262&lt;0.226,IF(AND(ABS(AA263)&lt;0.03,AO263&lt;0.8),IF(AND(AT263&lt;0.5 &amp; Q262&lt;14),2,1),0),IF(AV262&lt;0.8,IF(AND(AT263&gt;0.2,AK263&gt;-0.03,AA263&gt;-0.01),1,0),0)),"")</f>
        <v/>
      </c>
      <c r="BG263">
        <f>IF(B263=3,IF(AV262&lt;0.85,IF(AND(K263&gt;942,AT263&gt;0.9),0.25,1)*IF(AR262&lt;-0.004,1,0.5),0),"")</f>
        <v>0</v>
      </c>
      <c r="BH263" t="str">
        <f>IF(B263=4,IF(AV262&lt;0.6,IF(AQ263&gt;=0,IF(K263&lt;1018,2,1),0),IF(AV262&gt;0.85,IF(AQ263&lt;=0,-0.5,0),0)),"")</f>
        <v/>
      </c>
      <c r="BI263" t="str">
        <f>IF(B263=5,IF(AV262&lt;0.4,IF(AQ263&gt; -0.004,1,0),IF(AV262&lt;0.95,IF(AND(AO263&lt;0.85,AT263&lt;0.95,AQ263&gt;0,K263&lt;1115),0.5,0),0)),"")</f>
        <v/>
      </c>
      <c r="BJ263" s="25" t="str">
        <f>IF(MAX(BE263:BI263)=0,"",MAX(BE263:BI263)*AR263)</f>
        <v/>
      </c>
    </row>
    <row r="264" spans="1:62">
      <c r="A264" s="1">
        <v>42894</v>
      </c>
      <c r="B264" s="41">
        <f t="shared" si="192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30"/>
        <v>3092.3029350000002</v>
      </c>
      <c r="T264" t="str">
        <f t="shared" ref="T264" si="871">IF(AVERAGE(N263)&lt;S263,"熊",IF(AVERAGE(N263)&gt;S263,"牛",""))</f>
        <v>牛</v>
      </c>
      <c r="U264">
        <f t="shared" ref="U264" si="872">MAX(H264,O264)</f>
        <v>3153.2426999999998</v>
      </c>
      <c r="V264">
        <f t="shared" ref="V264" si="873">MIN(I264,P264)</f>
        <v>3132.8278</v>
      </c>
      <c r="W264" s="40">
        <f t="shared" ref="W264" si="874">LN(U264/V264)</f>
        <v>6.495304745184235E-3</v>
      </c>
      <c r="X264">
        <f t="shared" ref="X264" si="875">IF(U264=H264,J264,Q264)</f>
        <v>1443</v>
      </c>
      <c r="Y264">
        <f t="shared" ref="Y264" si="876">IF(V264=I264,K264,R264)</f>
        <v>1043</v>
      </c>
      <c r="Z264" s="25">
        <f t="shared" ref="Z264" si="877">(U264-V264)/(C264)</f>
        <v>6.5088767772563975E-3</v>
      </c>
      <c r="AA264" s="25">
        <f t="shared" ref="AA264" si="878">LN(C264/N263)</f>
        <v>-1.2929747369217627E-3</v>
      </c>
      <c r="AB264" s="25">
        <f t="shared" ref="AB264" si="879">LN(N264/U264)</f>
        <v>-7.3272071611038471E-4</v>
      </c>
      <c r="AC264" s="25">
        <f t="shared" ref="AC264" si="880">LN(N264/V264)</f>
        <v>5.7625840290737619E-3</v>
      </c>
      <c r="AD264" s="25">
        <f t="shared" ref="AD264" si="881">LN(U264/C264)</f>
        <v>5.3332287884759579E-3</v>
      </c>
      <c r="AE264" s="25">
        <f t="shared" ref="AE264" si="882">LN(V264/C264)</f>
        <v>-1.162075956708405E-3</v>
      </c>
      <c r="AF264" s="25">
        <f t="shared" ref="AF264" si="883">LN(N264/C264)</f>
        <v>4.6005080723653374E-3</v>
      </c>
      <c r="AG264" s="25">
        <f t="shared" ref="AG264" si="884">LN(N264/N263)</f>
        <v>3.3075333354437293E-3</v>
      </c>
      <c r="AH264" s="25">
        <f t="shared" ref="AH264" si="885">LN(D264/C264)</f>
        <v>-2.8635007959472149E-4</v>
      </c>
      <c r="AI264" s="25">
        <f t="shared" ref="AI264" si="886">LN(E264/C264)</f>
        <v>2.4390686831602664E-4</v>
      </c>
      <c r="AJ264" s="25">
        <f t="shared" ref="AJ264" si="887">LN(F264/C264)</f>
        <v>7.7200315089491619E-4</v>
      </c>
      <c r="AK264" s="25">
        <f t="shared" ref="AK264" si="888">+LN(G264/C264)</f>
        <v>2.656210407718477E-3</v>
      </c>
      <c r="AL264" s="25">
        <f t="shared" ref="AL264" si="889">LN(H264/I264)</f>
        <v>4.0754387258511481E-3</v>
      </c>
      <c r="AM264" s="25">
        <f t="shared" ref="AM264" si="890">LN(O264/P264)</f>
        <v>5.0214619301782223E-3</v>
      </c>
      <c r="AN264" s="25">
        <f t="shared" ref="AN264" si="891">LN(L264/G264)</f>
        <v>0</v>
      </c>
      <c r="AO264" s="40">
        <f t="shared" ref="AO264" si="892">(C264-I264)/(H264-I264)</f>
        <v>0.28472607611557471</v>
      </c>
      <c r="AP264" s="40">
        <f t="shared" ref="AP264" si="893">(N263-I264)/(H264-I264)</f>
        <v>0.60191344177210393</v>
      </c>
      <c r="AQ264" s="25">
        <f t="shared" ref="AQ264" si="894">LN(M264/L264)</f>
        <v>-4.7244496071305293E-4</v>
      </c>
      <c r="AR264" s="25">
        <f t="shared" ref="AR264" si="895">LN(N264/L264)</f>
        <v>1.944297664646995E-3</v>
      </c>
      <c r="AS264" s="25">
        <f>LN(N264/C264)</f>
        <v>4.6005080723653374E-3</v>
      </c>
      <c r="AT264" s="28">
        <f>+(G264-I264)/(H264-I264)</f>
        <v>0.93678138458770832</v>
      </c>
      <c r="AU264" s="28">
        <f>+(N264-P264)/(O264-P264)</f>
        <v>0.85376910511455995</v>
      </c>
      <c r="AV264" s="40">
        <f>+(N264-V264)/(U264-V264)</f>
        <v>0.88686694522140108</v>
      </c>
      <c r="AW264" s="25">
        <f>LN(N264/C264)</f>
        <v>4.6005080723653374E-3</v>
      </c>
      <c r="AX264" s="28">
        <f>(N264-L264)/(U264-V264)</f>
        <v>0.29980063581013461</v>
      </c>
      <c r="AY264" s="25">
        <f>LN(G264/I264)</f>
        <v>3.8182863644266349E-3</v>
      </c>
      <c r="AZ264" s="25">
        <f>LN(N264/P264)</f>
        <v>4.2887412140679036E-3</v>
      </c>
      <c r="BA264" s="25">
        <f t="shared" ref="BA264" si="896">AV263</f>
        <v>0.99411808342366448</v>
      </c>
      <c r="BB264" s="25">
        <f>AR263</f>
        <v>3.0374418458938329E-3</v>
      </c>
      <c r="BC264" s="25">
        <f t="shared" ref="BC264" si="897">AS263</f>
        <v>1.2421147619022079E-2</v>
      </c>
      <c r="BD264" s="39">
        <f>IF(AR263&lt;0,1,0)</f>
        <v>0</v>
      </c>
      <c r="BE264" t="str">
        <f>IF(B264=2,IF(AV263&lt;0.226,IF(AND(ABS(AA264)&lt;0.03,AO264&lt;0.8),IF(AND(AT264&lt;0.5 &amp; Q263&lt;14),2,1),0),IF(AV263&lt;0.8,IF(AND(AT264&gt;0.2,AK264&gt;-0.03,AA264&gt;-0.01),1,0),0)),"")</f>
        <v/>
      </c>
      <c r="BF264" t="str">
        <f>IF(B264=2,IF(AV263&lt;0.226,IF(AND(ABS(AA264)&lt;0.03,AO264&lt;0.8),IF(AND(AT264&lt;0.5 &amp; Q263&lt;14),2,1),0),IF(AV263&lt;0.8,IF(AND(AT264&gt;0.2,AK264&gt;-0.03,AA264&gt;-0.01),1,0),0)),"")</f>
        <v/>
      </c>
      <c r="BG264" t="str">
        <f>IF(B264=3,IF(AV263&lt;0.85,IF(AND(K264&gt;942,AT264&gt;0.9),0.25,1)*IF(AR263&lt;-0.004,1,0.5),0),"")</f>
        <v/>
      </c>
      <c r="BH264">
        <f>IF(B264=4,IF(AV263&lt;0.6,IF(AQ264&gt;=0,IF(K264&lt;1018,2,1),0),IF(AV263&gt;0.85,IF(AQ264&lt;=0,-0.5,0),0)),"")</f>
        <v>-0.5</v>
      </c>
      <c r="BI264" t="str">
        <f>IF(B264=5,IF(AV263&lt;0.4,IF(AQ264&gt; -0.004,1,0),IF(AV263&lt;0.95,IF(AND(AO264&lt;0.85,AT264&lt;0.95,AQ264&gt;0,K264&lt;1115),0.5,0),0)),"")</f>
        <v/>
      </c>
      <c r="BJ264" s="25">
        <f>IF(MAX(BE264:BI264)=0,"",MAX(BE264:BI264)*AR264)</f>
        <v>-9.7214883232349749E-4</v>
      </c>
    </row>
    <row r="265" spans="1:62">
      <c r="A265" s="1">
        <v>42895</v>
      </c>
      <c r="B265" s="41">
        <f t="shared" si="192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30"/>
        <v>3095.8230900000003</v>
      </c>
      <c r="T265" t="str">
        <f t="shared" ref="T265" si="898">IF(AVERAGE(N264)&lt;S264,"熊",IF(AVERAGE(N264)&gt;S264,"牛",""))</f>
        <v>牛</v>
      </c>
      <c r="U265">
        <f t="shared" ref="U265" si="899">MAX(H265,O265)</f>
        <v>3165.5722000000001</v>
      </c>
      <c r="V265">
        <f t="shared" ref="V265" si="900">MIN(I265,P265)</f>
        <v>3146.1451000000002</v>
      </c>
      <c r="W265" s="40">
        <f t="shared" ref="W265" si="901">LN(U265/V265)</f>
        <v>6.1559035127772771E-3</v>
      </c>
      <c r="X265">
        <f t="shared" ref="X265" si="902">IF(U265=H265,J265,Q265)</f>
        <v>1026</v>
      </c>
      <c r="Y265">
        <f t="shared" ref="Y265" si="903">IF(V265=I265,K265,R265)</f>
        <v>930</v>
      </c>
      <c r="Z265" s="25">
        <f t="shared" ref="Z265" si="904">(U265-V265)/(C265)</f>
        <v>6.1723235099309911E-3</v>
      </c>
      <c r="AA265" s="25">
        <f t="shared" ref="AA265" si="905">LN(C265/N264)</f>
        <v>-1.1049815406895965E-3</v>
      </c>
      <c r="AB265" s="25">
        <f t="shared" ref="AB265" si="906">LN(N265/U265)</f>
        <v>-2.158684091139164E-3</v>
      </c>
      <c r="AC265" s="25">
        <f t="shared" ref="AC265" si="907">LN(N265/V265)</f>
        <v>3.9972194216381408E-3</v>
      </c>
      <c r="AD265" s="25">
        <f t="shared" ref="AD265" si="908">LN(U265/C265)</f>
        <v>5.7401794910981784E-3</v>
      </c>
      <c r="AE265" s="25">
        <f t="shared" ref="AE265" si="909">LN(V265/C265)</f>
        <v>-4.1572402167917589E-4</v>
      </c>
      <c r="AF265" s="25">
        <f t="shared" ref="AF265" si="910">LN(N265/C265)</f>
        <v>3.5814953999589415E-3</v>
      </c>
      <c r="AG265" s="25">
        <f t="shared" ref="AG265" si="911">LN(N265/N264)</f>
        <v>2.4765138592693949E-3</v>
      </c>
      <c r="AH265" s="25">
        <f t="shared" ref="AH265" si="912">LN(D265/C265)</f>
        <v>-1.7061558341231774E-5</v>
      </c>
      <c r="AI265" s="25">
        <f t="shared" ref="AI265" si="913">LN(E265/C265)</f>
        <v>1.5238490646595085E-3</v>
      </c>
      <c r="AJ265" s="25">
        <f t="shared" ref="AJ265" si="914">LN(F265/C265)</f>
        <v>1.6908585028571376E-3</v>
      </c>
      <c r="AK265" s="25">
        <f t="shared" ref="AK265" si="915">+LN(G265/C265)</f>
        <v>1.5868813546441873E-3</v>
      </c>
      <c r="AL265" s="25">
        <f t="shared" ref="AL265" si="916">LN(H265/I265)</f>
        <v>6.1559035127772771E-3</v>
      </c>
      <c r="AM265" s="25">
        <f t="shared" ref="AM265" si="917">LN(O265/P265)</f>
        <v>4.5504044068987396E-3</v>
      </c>
      <c r="AN265" s="25">
        <f t="shared" ref="AN265" si="918">LN(L265/G265)</f>
        <v>0</v>
      </c>
      <c r="AO265" s="40">
        <f t="shared" ref="AO265" si="919">(C265-I265)/(H265-I265)</f>
        <v>6.7338923462583217E-2</v>
      </c>
      <c r="AP265" s="40">
        <f t="shared" ref="AP265" si="920">(N264-I265)/(H265-I265)</f>
        <v>0.24645984217922592</v>
      </c>
      <c r="AQ265" s="25">
        <f t="shared" ref="AQ265" si="921">LN(M265/L265)</f>
        <v>-8.5112845819170651E-4</v>
      </c>
      <c r="AR265" s="25">
        <f t="shared" ref="AR265" si="922">LN(N265/L265)</f>
        <v>1.9946140453148456E-3</v>
      </c>
      <c r="AS265" s="25">
        <f>LN(N265/C265)</f>
        <v>3.5814953999589415E-3</v>
      </c>
      <c r="AT265" s="28">
        <f>+(G265-I265)/(H265-I265)</f>
        <v>0.3246392925346489</v>
      </c>
      <c r="AU265" s="28">
        <f>+(N265-P265)/(O265-P265)</f>
        <v>0.8667488989240113</v>
      </c>
      <c r="AV265" s="40">
        <f>+(N265-V265)/(U265-V265)</f>
        <v>0.64863000653724612</v>
      </c>
      <c r="AW265" s="25">
        <f>LN(N265/C265)</f>
        <v>3.5814953999589415E-3</v>
      </c>
      <c r="AX265" s="28">
        <f>(N265-L265)/(U265-V265)</f>
        <v>0.32399071400259727</v>
      </c>
      <c r="AY265" s="25">
        <f>LN(G265/I265)</f>
        <v>2.0026053763233255E-3</v>
      </c>
      <c r="AZ265" s="25">
        <f>LN(N265/P265)</f>
        <v>3.9452524123182193E-3</v>
      </c>
      <c r="BA265" s="25">
        <f t="shared" ref="BA265" si="923">AV264</f>
        <v>0.88686694522140108</v>
      </c>
      <c r="BB265" s="25">
        <f>AR264</f>
        <v>1.944297664646995E-3</v>
      </c>
      <c r="BC265" s="25">
        <f t="shared" ref="BC265" si="924">AS264</f>
        <v>4.6005080723653374E-3</v>
      </c>
      <c r="BD265" s="39">
        <f>IF(AR264&lt;0,1,0)</f>
        <v>0</v>
      </c>
      <c r="BE265" t="str">
        <f>IF(B265=2,IF(AV264&lt;0.226,IF(AND(ABS(AA265)&lt;0.03,AO265&lt;0.8),IF(AND(AT265&lt;0.5 &amp; Q264&lt;14),2,1),0),IF(AV264&lt;0.8,IF(AND(AT265&gt;0.2,AK265&gt;-0.03,AA265&gt;-0.01),1,0),0)),"")</f>
        <v/>
      </c>
      <c r="BF265" t="str">
        <f>IF(B265=2,IF(AV264&lt;0.226,IF(AND(ABS(AA265)&lt;0.03,AO265&lt;0.8),IF(AND(AT265&lt;0.5 &amp; Q264&lt;14),2,1),0),IF(AV264&lt;0.8,IF(AND(AT265&gt;0.2,AK265&gt;-0.03,AA265&gt;-0.01),1,0),0)),"")</f>
        <v/>
      </c>
      <c r="BG265" t="str">
        <f>IF(B265=3,IF(AV264&lt;0.85,IF(AND(K265&gt;942,AT265&gt;0.9),0.25,1)*IF(AR264&lt;-0.004,1,0.5),0),"")</f>
        <v/>
      </c>
      <c r="BH265" t="str">
        <f>IF(B265=4,IF(AV264&lt;0.6,IF(AQ265&gt;=0,IF(K265&lt;1018,2,1),0),IF(AV264&gt;0.85,IF(AQ265&lt;=0,-0.5,0),0)),"")</f>
        <v/>
      </c>
      <c r="BI265">
        <f>IF(B265=5,IF(AV264&lt;0.4,IF(AQ265&gt; -0.004,1,0),IF(AV264&lt;0.95,IF(AND(AO265&lt;0.85,AT265&lt;0.95,AQ265&gt;0,K265&lt;1115),0.5,0),0)),"")</f>
        <v>0</v>
      </c>
      <c r="BJ265" s="25" t="str">
        <f>IF(MAX(BE265:BI265)=0,"",MAX(BE265:BI265)*AR265)</f>
        <v/>
      </c>
    </row>
    <row r="266" spans="1:62">
      <c r="A266" s="1">
        <v>42898</v>
      </c>
      <c r="B266" s="41">
        <f t="shared" si="192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30"/>
        <v>3101.1498949999996</v>
      </c>
      <c r="T266" t="str">
        <f t="shared" ref="T266" si="925">IF(AVERAGE(N265)&lt;S265,"熊",IF(AVERAGE(N265)&gt;S265,"牛",""))</f>
        <v>牛</v>
      </c>
      <c r="U266">
        <f t="shared" ref="U266" si="926">MAX(H266,O266)</f>
        <v>3164.95</v>
      </c>
      <c r="V266">
        <f t="shared" ref="V266" si="927">MIN(I266,P266)</f>
        <v>3135.36</v>
      </c>
      <c r="W266" s="40">
        <f t="shared" ref="W266" si="928">LN(U266/V266)</f>
        <v>9.3932576550251543E-3</v>
      </c>
      <c r="X266">
        <f t="shared" ref="X266" si="929">IF(U266=H266,J266,Q266)</f>
        <v>1009</v>
      </c>
      <c r="Y266">
        <f t="shared" ref="Y266" si="930">IF(V266=I266,K266,R266)</f>
        <v>1453</v>
      </c>
      <c r="Z266" s="25">
        <f t="shared" ref="Z266" si="931">(U266-V266)/(C266)</f>
        <v>9.3950824252583536E-3</v>
      </c>
      <c r="AA266" s="25">
        <f t="shared" ref="AA266" si="932">LN(C266/N265)</f>
        <v>-2.925084779889417E-3</v>
      </c>
      <c r="AB266" s="25">
        <f t="shared" ref="AB266" si="933">LN(N266/U266)</f>
        <v>-7.9558598938232594E-3</v>
      </c>
      <c r="AC266" s="25">
        <f t="shared" ref="AC266" si="934">LN(N266/V266)</f>
        <v>1.4373977612019005E-3</v>
      </c>
      <c r="AD266" s="25">
        <f t="shared" ref="AD266" si="935">LN(U266/C266)</f>
        <v>4.8871974090394874E-3</v>
      </c>
      <c r="AE266" s="25">
        <f t="shared" ref="AE266" si="936">LN(V266/C266)</f>
        <v>-4.5060602459855385E-3</v>
      </c>
      <c r="AF266" s="25">
        <f t="shared" ref="AF266" si="937">LN(N266/C266)</f>
        <v>-3.06866248478366E-3</v>
      </c>
      <c r="AG266" s="25">
        <f t="shared" ref="AG266" si="938">LN(N266/N265)</f>
        <v>-5.9937472646730394E-3</v>
      </c>
      <c r="AH266" s="25">
        <f t="shared" ref="AH266" si="939">LN(D266/C266)</f>
        <v>-4.2237575873539982E-4</v>
      </c>
      <c r="AI266" s="25">
        <f t="shared" ref="AI266" si="940">LN(E266/C266)</f>
        <v>6.5068109559731496E-4</v>
      </c>
      <c r="AJ266" s="25">
        <f t="shared" ref="AJ266" si="941">LN(F266/C266)</f>
        <v>1.8018251521752383E-3</v>
      </c>
      <c r="AK266" s="25">
        <f t="shared" ref="AK266" si="942">+LN(G266/C266)</f>
        <v>-1.4075536789079773E-3</v>
      </c>
      <c r="AL266" s="25">
        <f t="shared" ref="AL266" si="943">LN(H266/I266)</f>
        <v>6.5936743305013059E-3</v>
      </c>
      <c r="AM266" s="25">
        <f t="shared" ref="AM266" si="944">LN(O266/P266)</f>
        <v>4.9599946428019624E-3</v>
      </c>
      <c r="AN266" s="25">
        <f t="shared" ref="AN266" si="945">LN(L266/G266)</f>
        <v>-5.9793586693149346E-4</v>
      </c>
      <c r="AO266" s="40">
        <f t="shared" ref="AO266" si="946">(C266-I266)/(H266-I266)</f>
        <v>0.25817307692307506</v>
      </c>
      <c r="AP266" s="40">
        <f t="shared" ref="AP266" si="947">(N265-I266)/(H266-I266)</f>
        <v>0.7017355769230742</v>
      </c>
      <c r="AQ266" s="25">
        <f t="shared" ref="AQ266" si="948">LN(M266/L266)</f>
        <v>3.1173458279604968E-4</v>
      </c>
      <c r="AR266" s="25">
        <f t="shared" ref="AR266" si="949">LN(N266/L266)</f>
        <v>-1.0631729389441744E-3</v>
      </c>
      <c r="AS266" s="25">
        <f>LN(N266/C266)</f>
        <v>-3.06866248478366E-3</v>
      </c>
      <c r="AT266" s="28">
        <f>+(G266-I266)/(H266-I266)</f>
        <v>4.5192307692310911E-2</v>
      </c>
      <c r="AU266" s="28">
        <f>+(N266-P266)/(O266-P266)</f>
        <v>0.28928800513148512</v>
      </c>
      <c r="AV266" s="40">
        <f>+(N266-V266)/(U266-V266)</f>
        <v>0.15241635687731703</v>
      </c>
      <c r="AW266" s="25">
        <f>LN(N266/C266)</f>
        <v>-3.06866248478366E-3</v>
      </c>
      <c r="AX266" s="28">
        <f>(N266-L266)/(U266-V266)</f>
        <v>-0.11287597161203719</v>
      </c>
      <c r="AY266" s="25">
        <f>LN(G266/I266)</f>
        <v>2.9892324255389134E-4</v>
      </c>
      <c r="AZ266" s="25">
        <f>LN(N266/P266)</f>
        <v>1.4373977612019005E-3</v>
      </c>
      <c r="BA266" s="25">
        <f t="shared" ref="BA266" si="950">AV265</f>
        <v>0.64863000653724612</v>
      </c>
      <c r="BB266" s="25">
        <f>AR265</f>
        <v>1.9946140453148456E-3</v>
      </c>
      <c r="BC266" s="25">
        <f t="shared" ref="BC266" si="951">AS265</f>
        <v>3.5814953999589415E-3</v>
      </c>
      <c r="BD266" s="39">
        <f>IF(AR265&lt;0,1,0)</f>
        <v>0</v>
      </c>
      <c r="BE266" t="str">
        <f>IF(B266=2,IF(AV265&lt;0.226,IF(AND(ABS(AA266)&lt;0.03,AO266&lt;0.8),IF(AND(AT266&lt;0.5 &amp; Q265&lt;14),2,1),0),IF(AV265&lt;0.8,IF(AND(AT266&gt;0.2,AK266&gt;-0.03,AA266&gt;-0.01),1,0),0)),"")</f>
        <v/>
      </c>
      <c r="BF266" t="str">
        <f>IF(B266=2,IF(AV265&lt;0.226,IF(AND(ABS(AA266)&lt;0.03,AO266&lt;0.8),IF(AND(AT266&lt;0.5 &amp; Q265&lt;14),2,1),0),IF(AV265&lt;0.8,IF(AND(AT266&gt;0.2,AK266&gt;-0.03,AA266&gt;-0.01),1,0),0)),"")</f>
        <v/>
      </c>
      <c r="BG266" t="str">
        <f>IF(B266=3,IF(AV265&lt;0.85,IF(AND(K266&gt;942,AT266&gt;0.9),0.25,1)*IF(AR265&lt;-0.004,1,0.5),0),"")</f>
        <v/>
      </c>
      <c r="BH266" t="str">
        <f>IF(B266=4,IF(AV265&lt;0.6,IF(AQ266&gt;=0,IF(K266&lt;1018,2,1),0),IF(AV265&gt;0.85,IF(AQ266&lt;=0,-0.5,0),0)),"")</f>
        <v/>
      </c>
      <c r="BI266" t="str">
        <f>IF(B266=5,IF(AV265&lt;0.4,IF(AQ266&gt; -0.004,1,0),IF(AV265&lt;0.95,IF(AND(AO266&lt;0.85,AT266&lt;0.95,AQ266&gt;0,K266&lt;1115),0.5,0),0)),"")</f>
        <v/>
      </c>
      <c r="BJ266" s="25" t="str">
        <f>IF(MAX(BE266:BI266)=0,"",MAX(BE266:BI266)*AR266)</f>
        <v/>
      </c>
    </row>
    <row r="267" spans="1:62">
      <c r="A267" s="1">
        <v>42899</v>
      </c>
      <c r="B267" s="41">
        <f t="shared" si="192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30"/>
        <v>3105.0798950000003</v>
      </c>
      <c r="T267" t="str">
        <f t="shared" ref="T267" si="952">IF(AVERAGE(N266)&lt;S266,"熊",IF(AVERAGE(N266)&gt;S266,"牛",""))</f>
        <v>牛</v>
      </c>
      <c r="U267">
        <f t="shared" ref="U267" si="953">MAX(H267,O267)</f>
        <v>3155.74</v>
      </c>
      <c r="V267">
        <f t="shared" ref="V267" si="954">MIN(I267,P267)</f>
        <v>3131.06</v>
      </c>
      <c r="W267" s="40">
        <f t="shared" ref="W267" si="955">LN(U267/V267)</f>
        <v>7.8514114596904567E-3</v>
      </c>
      <c r="X267">
        <f t="shared" ref="X267" si="956">IF(U267=H267,J267,Q267)</f>
        <v>1408</v>
      </c>
      <c r="Y267">
        <f t="shared" ref="Y267" si="957">IF(V267=I267,K267,R267)</f>
        <v>948</v>
      </c>
      <c r="Z267" s="25">
        <f t="shared" ref="Z267" si="958">(U267-V267)/(C267)</f>
        <v>7.8749202297383018E-3</v>
      </c>
      <c r="AA267" s="25">
        <f t="shared" ref="AA267" si="959">LN(C267/N266)</f>
        <v>-1.8712538553911184E-3</v>
      </c>
      <c r="AB267" s="25">
        <f t="shared" ref="AB267" si="960">LN(N267/U267)</f>
        <v>-6.3396668726604011E-4</v>
      </c>
      <c r="AC267" s="25">
        <f t="shared" ref="AC267" si="961">LN(N267/V267)</f>
        <v>7.2174447724244941E-3</v>
      </c>
      <c r="AD267" s="25">
        <f t="shared" ref="AD267" si="962">LN(U267/C267)</f>
        <v>6.9128728931612815E-3</v>
      </c>
      <c r="AE267" s="25">
        <f t="shared" ref="AE267" si="963">LN(V267/C267)</f>
        <v>-9.3853856652908617E-4</v>
      </c>
      <c r="AF267" s="25">
        <f t="shared" ref="AF267" si="964">LN(N267/C267)</f>
        <v>6.2789062058952296E-3</v>
      </c>
      <c r="AG267" s="25">
        <f t="shared" ref="AG267" si="965">LN(N267/N266)</f>
        <v>4.4076523505042677E-3</v>
      </c>
      <c r="AH267" s="25">
        <f t="shared" ref="AH267" si="966">LN(D267/C267)</f>
        <v>1.1167213074059847E-4</v>
      </c>
      <c r="AI267" s="25">
        <f t="shared" ref="AI267" si="967">LN(E267/C267)</f>
        <v>1.527231401347977E-3</v>
      </c>
      <c r="AJ267" s="25">
        <f t="shared" ref="AJ267" si="968">LN(F267/C267)</f>
        <v>1.0428510640919863E-3</v>
      </c>
      <c r="AK267" s="25">
        <f t="shared" ref="AK267" si="969">+LN(G267/C267)</f>
        <v>5.3049846993107911E-3</v>
      </c>
      <c r="AL267" s="25">
        <f t="shared" ref="AL267" si="970">LN(H267/I267)</f>
        <v>6.5037515065151036E-3</v>
      </c>
      <c r="AM267" s="25">
        <f t="shared" ref="AM267" si="971">LN(O267/P267)</f>
        <v>3.2247239639799901E-3</v>
      </c>
      <c r="AN267" s="25">
        <f t="shared" ref="AN267" si="972">LN(L267/G267)</f>
        <v>9.4221261953223595E-4</v>
      </c>
      <c r="AO267" s="40">
        <f t="shared" ref="AO267" si="973">(C267-I267)/(H267-I267)</f>
        <v>0.14390602055800675</v>
      </c>
      <c r="AP267" s="40">
        <f t="shared" ref="AP267" si="974">(N266-I267)/(H267-I267)</f>
        <v>0.4312285854136082</v>
      </c>
      <c r="AQ267" s="25">
        <f t="shared" ref="AQ267" si="975">LN(M267/L267)</f>
        <v>-1.0120414753830988E-3</v>
      </c>
      <c r="AR267" s="25">
        <f t="shared" ref="AR267" si="976">LN(N267/L267)</f>
        <v>3.170888705251164E-5</v>
      </c>
      <c r="AS267" s="25">
        <f>LN(N267/C267)</f>
        <v>6.2789062058952296E-3</v>
      </c>
      <c r="AT267" s="28">
        <f>+(G267-I267)/(H267-I267)</f>
        <v>0.95986294664710159</v>
      </c>
      <c r="AU267" s="28">
        <f>+(N267-P267)/(O267-P267)</f>
        <v>0.80314960629920973</v>
      </c>
      <c r="AV267" s="40">
        <f>+(N267-V267)/(U267-V267)</f>
        <v>0.91896272285251157</v>
      </c>
      <c r="AW267" s="25">
        <f>LN(N267/C267)</f>
        <v>6.2789062058952296E-3</v>
      </c>
      <c r="AX267" s="28">
        <f>(N267-L267)/(U267-V267)</f>
        <v>4.0518638573707336E-3</v>
      </c>
      <c r="AY267" s="25">
        <f>LN(G267/I267)</f>
        <v>6.2435232658397235E-3</v>
      </c>
      <c r="AZ267" s="25">
        <f>LN(N267/P267)</f>
        <v>2.5907572767141437E-3</v>
      </c>
      <c r="BA267" s="25">
        <f t="shared" ref="BA267" si="977">AV266</f>
        <v>0.15241635687731703</v>
      </c>
      <c r="BB267" s="25">
        <f>AR266</f>
        <v>-1.0631729389441744E-3</v>
      </c>
      <c r="BC267" s="25">
        <f t="shared" ref="BC267" si="978">AS266</f>
        <v>-3.06866248478366E-3</v>
      </c>
      <c r="BD267" s="39">
        <f>IF(AR266&lt;0,1,0)</f>
        <v>1</v>
      </c>
      <c r="BE267">
        <f>IF(B267=2,IF(AV266&lt;0.226,IF(AND(ABS(AA267)&lt;0.03,AO267&lt;0.8),IF(AND(AT267&lt;0.5 &amp; Q266&lt;14),2,1),0),IF(AV266&lt;0.8,IF(AND(AT267&gt;0.2,AK267&gt;-0.03,AA267&gt;-0.01),1,0),0)),"")</f>
        <v>1</v>
      </c>
      <c r="BF267">
        <f>IF(B267=2,IF(AV266&lt;0.226,IF(AND(ABS(AA267)&lt;0.03,AO267&lt;0.8),IF(AND(AT267&lt;0.5 &amp; Q266&lt;14),2,1),0),IF(AV266&lt;0.8,IF(AND(AT267&gt;0.2,AK267&gt;-0.03,AA267&gt;-0.01),1,0),0)),"")</f>
        <v>1</v>
      </c>
      <c r="BG267" t="str">
        <f>IF(B267=3,IF(AV266&lt;0.85,IF(AND(K267&gt;942,AT267&gt;0.9),0.25,1)*IF(AR266&lt;-0.004,1,0.5),0),"")</f>
        <v/>
      </c>
      <c r="BH267" t="str">
        <f>IF(B267=4,IF(AV266&lt;0.6,IF(AQ267&gt;=0,IF(K267&lt;1018,2,1),0),IF(AV266&gt;0.85,IF(AQ267&lt;=0,-0.5,0),0)),"")</f>
        <v/>
      </c>
      <c r="BI267" t="str">
        <f>IF(B267=5,IF(AV266&lt;0.4,IF(AQ267&gt; -0.004,1,0),IF(AV266&lt;0.95,IF(AND(AO267&lt;0.85,AT267&lt;0.95,AQ267&gt;0,K267&lt;1115),0.5,0),0)),"")</f>
        <v/>
      </c>
      <c r="BJ267" s="25">
        <f>IF(MAX(BE267:BI267)=0,"",MAX(BE267:BI267)*AR267)</f>
        <v>3.170888705251164E-5</v>
      </c>
    </row>
    <row r="268" spans="1:62">
      <c r="A268" s="1">
        <v>42900</v>
      </c>
      <c r="B268" s="41">
        <f t="shared" si="192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30"/>
        <v>3108.622895</v>
      </c>
      <c r="T268" t="str">
        <f t="shared" ref="T268" si="979">IF(AVERAGE(N267)&lt;S267,"熊",IF(AVERAGE(N267)&gt;S267,"牛",""))</f>
        <v>牛</v>
      </c>
      <c r="U268">
        <f t="shared" ref="U268" si="980">MAX(H268,O268)</f>
        <v>3149.1473000000001</v>
      </c>
      <c r="V268">
        <f t="shared" ref="V268" si="981">MIN(I268,P268)</f>
        <v>3125.3546000000001</v>
      </c>
      <c r="W268" s="40">
        <f t="shared" ref="W268" si="982">LN(U268/V268)</f>
        <v>7.5839690285101242E-3</v>
      </c>
      <c r="X268">
        <f t="shared" ref="X268" si="983">IF(U268=H268,J268,Q268)</f>
        <v>942</v>
      </c>
      <c r="Y268">
        <f t="shared" ref="Y268" si="984">IF(V268=I268,K268,R268)</f>
        <v>1420</v>
      </c>
      <c r="Z268" s="25">
        <f t="shared" ref="Z268" si="985">(U268-V268)/(C268)</f>
        <v>7.5610439730159412E-3</v>
      </c>
      <c r="AA268" s="25">
        <f t="shared" ref="AA268" si="986">LN(C268/N267)</f>
        <v>-2.2195115268373779E-3</v>
      </c>
      <c r="AB268" s="25">
        <f t="shared" ref="AB268" si="987">LN(N268/U268)</f>
        <v>-5.957349417769992E-3</v>
      </c>
      <c r="AC268" s="25">
        <f t="shared" ref="AC268" si="988">LN(N268/V268)</f>
        <v>1.6266196107401058E-3</v>
      </c>
      <c r="AD268" s="25">
        <f t="shared" ref="AD268" si="989">LN(U268/C268)</f>
        <v>7.6217916652756537E-4</v>
      </c>
      <c r="AE268" s="25">
        <f t="shared" ref="AE268" si="990">LN(V268/C268)</f>
        <v>-6.8217898619825868E-3</v>
      </c>
      <c r="AF268" s="25">
        <f t="shared" ref="AF268" si="991">LN(N268/C268)</f>
        <v>-5.1951702512423887E-3</v>
      </c>
      <c r="AG268" s="25">
        <f t="shared" ref="AG268" si="992">LN(N268/N267)</f>
        <v>-7.4146817780797927E-3</v>
      </c>
      <c r="AH268" s="25">
        <f t="shared" ref="AH268" si="993">LN(D268/C268)</f>
        <v>-3.480706421792492E-4</v>
      </c>
      <c r="AI268" s="25">
        <f t="shared" ref="AI268" si="994">LN(E268/C268)</f>
        <v>-5.4823990287101423E-4</v>
      </c>
      <c r="AJ268" s="25">
        <f t="shared" ref="AJ268" si="995">LN(F268/C268)</f>
        <v>5.7153796572550835E-4</v>
      </c>
      <c r="AK268" s="25">
        <f t="shared" ref="AK268" si="996">+LN(G268/C268)</f>
        <v>-3.639189423091025E-3</v>
      </c>
      <c r="AL268" s="25">
        <f t="shared" ref="AL268" si="997">LN(H268/I268)</f>
        <v>4.7692459230750817E-3</v>
      </c>
      <c r="AM268" s="25">
        <f t="shared" ref="AM268" si="998">LN(O268/P268)</f>
        <v>3.3877579946656527E-3</v>
      </c>
      <c r="AN268" s="25">
        <f t="shared" ref="AN268" si="999">LN(L268/G268)</f>
        <v>0</v>
      </c>
      <c r="AO268" s="40">
        <f t="shared" ref="AO268" si="1000">(C268-I268)/(H268-I268)</f>
        <v>0.83986838680397113</v>
      </c>
      <c r="AP268" s="40">
        <f t="shared" ref="AP268" si="1001">(N267-I268)/(H268-I268)</f>
        <v>1.3065212603364902</v>
      </c>
      <c r="AQ268" s="25">
        <f t="shared" ref="AQ268" si="1002">LN(M268/L268)</f>
        <v>-7.7613968436782707E-4</v>
      </c>
      <c r="AR268" s="25">
        <f t="shared" ref="AR268" si="1003">LN(N268/L268)</f>
        <v>-1.555980828151255E-3</v>
      </c>
      <c r="AS268" s="25">
        <f>LN(N268/C268)</f>
        <v>-5.1951702512423887E-3</v>
      </c>
      <c r="AT268" s="28">
        <f>+(G268-I268)/(H268-I268)</f>
        <v>7.6965688466476168E-2</v>
      </c>
      <c r="AU268" s="28">
        <f>+(N268-P268)/(O268-P268)</f>
        <v>0.47972355009947115</v>
      </c>
      <c r="AV268" s="40">
        <f>+(N268-V268)/(U268-V268)</f>
        <v>0.21384290139412498</v>
      </c>
      <c r="AW268" s="25">
        <f>LN(N268/C268)</f>
        <v>-5.1951702512423887E-3</v>
      </c>
      <c r="AX268" s="28">
        <f>(N268-L268)/(U268-V268)</f>
        <v>-0.20488216974113296</v>
      </c>
      <c r="AY268" s="25">
        <f>LN(G268/I268)</f>
        <v>3.6787733345643918E-4</v>
      </c>
      <c r="AZ268" s="25">
        <f>LN(N268/P268)</f>
        <v>1.6266196107401058E-3</v>
      </c>
      <c r="BA268" s="25">
        <f t="shared" ref="BA268" si="1004">AV267</f>
        <v>0.91896272285251157</v>
      </c>
      <c r="BB268" s="25">
        <f>AR267</f>
        <v>3.170888705251164E-5</v>
      </c>
      <c r="BC268" s="25">
        <f t="shared" ref="BC268" si="1005">AS267</f>
        <v>6.2789062058952296E-3</v>
      </c>
      <c r="BD268" s="39">
        <f>IF(AR267&lt;0,1,0)</f>
        <v>0</v>
      </c>
      <c r="BE268" t="str">
        <f>IF(B268=2,IF(AV267&lt;0.226,IF(AND(ABS(AA268)&lt;0.03,AO268&lt;0.8),IF(AND(AT268&lt;0.5 &amp; Q267&lt;14),2,1),0),IF(AV267&lt;0.8,IF(AND(AT268&gt;0.2,AK268&gt;-0.03,AA268&gt;-0.01),1,0),0)),"")</f>
        <v/>
      </c>
      <c r="BF268" t="str">
        <f>IF(B268=2,IF(AV267&lt;0.226,IF(AND(ABS(AA268)&lt;0.03,AO268&lt;0.8),IF(AND(AT268&lt;0.5 &amp; Q267&lt;14),2,1),0),IF(AV267&lt;0.8,IF(AND(AT268&gt;0.2,AK268&gt;-0.03,AA268&gt;-0.01),1,0),0)),"")</f>
        <v/>
      </c>
      <c r="BG268">
        <f>IF(B268=3,IF(AV267&lt;0.85,IF(AND(K268&gt;942,AT268&gt;0.9),0.25,1)*IF(AR267&lt;-0.004,1,0.5),0),"")</f>
        <v>0</v>
      </c>
      <c r="BH268" t="str">
        <f>IF(B268=4,IF(AV267&lt;0.6,IF(AQ268&gt;=0,IF(K268&lt;1018,2,1),0),IF(AV267&gt;0.85,IF(AQ268&lt;=0,-0.5,0),0)),"")</f>
        <v/>
      </c>
      <c r="BI268" t="str">
        <f>IF(B268=5,IF(AV267&lt;0.4,IF(AQ268&gt; -0.004,1,0),IF(AV267&lt;0.95,IF(AND(AO268&lt;0.85,AT268&lt;0.95,AQ268&gt;0,K268&lt;1115),0.5,0),0)),"")</f>
        <v/>
      </c>
      <c r="BJ268" s="25" t="str">
        <f>IF(MAX(BE268:BI268)=0,"",MAX(BE268:BI268)*AR268)</f>
        <v/>
      </c>
    </row>
    <row r="269" spans="1:62">
      <c r="A269" s="1">
        <v>42901</v>
      </c>
      <c r="B269" s="41">
        <f t="shared" si="192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30"/>
        <v>3110.5946400000003</v>
      </c>
      <c r="T269" t="str">
        <f t="shared" ref="T269" si="1006">IF(AVERAGE(N268)&lt;S268,"熊",IF(AVERAGE(N268)&gt;S268,"牛",""))</f>
        <v>牛</v>
      </c>
      <c r="U269">
        <f t="shared" ref="U269" si="1007">MAX(H269,O269)</f>
        <v>3137.58</v>
      </c>
      <c r="V269">
        <f t="shared" ref="V269" si="1008">MIN(I269,P269)</f>
        <v>3117.27</v>
      </c>
      <c r="W269" s="40">
        <f t="shared" ref="W269" si="1009">LN(U269/V269)</f>
        <v>6.4941833553647538E-3</v>
      </c>
      <c r="X269">
        <f t="shared" ref="X269" si="1010">IF(U269=H269,J269,Q269)</f>
        <v>942</v>
      </c>
      <c r="Y269">
        <f t="shared" ref="Y269" si="1011">IF(V269=I269,K269,R269)</f>
        <v>1018</v>
      </c>
      <c r="Z269" s="25">
        <f t="shared" ref="Z269" si="1012">(U269-V269)/(C269)</f>
        <v>6.49799397231872E-3</v>
      </c>
      <c r="AA269" s="25">
        <f t="shared" ref="AA269" si="1013">LN(C269/N268)</f>
        <v>-1.5545023948290361E-3</v>
      </c>
      <c r="AB269" s="25">
        <f t="shared" ref="AB269" si="1014">LN(N269/U269)</f>
        <v>-1.6267790498732237E-3</v>
      </c>
      <c r="AC269" s="25">
        <f t="shared" ref="AC269" si="1015">LN(N269/V269)</f>
        <v>4.8674043054915067E-3</v>
      </c>
      <c r="AD269" s="25">
        <f t="shared" ref="AD269" si="1016">LN(U269/C269)</f>
        <v>3.8319361739860844E-3</v>
      </c>
      <c r="AE269" s="25">
        <f t="shared" ref="AE269" si="1017">LN(V269/C269)</f>
        <v>-2.6622471813786126E-3</v>
      </c>
      <c r="AF269" s="25">
        <f t="shared" ref="AF269" si="1018">LN(N269/C269)</f>
        <v>2.2051571241128456E-3</v>
      </c>
      <c r="AG269" s="25">
        <f t="shared" ref="AG269" si="1019">LN(N269/N268)</f>
        <v>6.5065472928387338E-4</v>
      </c>
      <c r="AH269" s="25">
        <f t="shared" ref="AH269" si="1020">LN(D269/C269)</f>
        <v>7.6116891070020091E-4</v>
      </c>
      <c r="AI269" s="25">
        <f t="shared" ref="AI269" si="1021">LN(E269/C269)</f>
        <v>2.4860452431155976E-3</v>
      </c>
      <c r="AJ269" s="25">
        <f t="shared" ref="AJ269" si="1022">LN(F269/C269)</f>
        <v>3.5450497503527103E-3</v>
      </c>
      <c r="AK269" s="25">
        <f t="shared" ref="AK269" si="1023">+LN(G269/C269)</f>
        <v>3.4867448072079286E-4</v>
      </c>
      <c r="AL269" s="25">
        <f t="shared" ref="AL269" si="1024">LN(H269/I269)</f>
        <v>6.4941833553647538E-3</v>
      </c>
      <c r="AM269" s="25">
        <f t="shared" ref="AM269" si="1025">LN(O269/P269)</f>
        <v>3.3155236985245471E-3</v>
      </c>
      <c r="AN269" s="25">
        <f t="shared" ref="AN269" si="1026">LN(L269/G269)</f>
        <v>3.5175012034388488E-4</v>
      </c>
      <c r="AO269" s="40">
        <f t="shared" ref="AO269" si="1027">(C269-I269)/(H269-I269)</f>
        <v>0.40915805022156415</v>
      </c>
      <c r="AP269" s="40">
        <f t="shared" ref="AP269" si="1028">(N268-I269)/(H269-I269)</f>
        <v>0.64857213195471008</v>
      </c>
      <c r="AQ269" s="25">
        <f t="shared" ref="AQ269" si="1029">LN(M269/L269)</f>
        <v>6.2005793455399325E-4</v>
      </c>
      <c r="AR269" s="25">
        <f t="shared" ref="AR269" si="1030">LN(N269/L269)</f>
        <v>1.5047325230482147E-3</v>
      </c>
      <c r="AS269" s="25">
        <f>LN(N269/C269)</f>
        <v>2.2051571241128456E-3</v>
      </c>
      <c r="AT269" s="28">
        <f>+(G269-I269)/(H269-I269)</f>
        <v>0.46282619399311259</v>
      </c>
      <c r="AU269" s="28">
        <f>+(N269-P269)/(O269-P269)</f>
        <v>0.66859344894026795</v>
      </c>
      <c r="AV269" s="40">
        <f>+(N269-V269)/(U269-V269)</f>
        <v>0.74889217134416919</v>
      </c>
      <c r="AW269" s="25">
        <f>LN(N269/C269)</f>
        <v>2.2051571241128456E-3</v>
      </c>
      <c r="AX269" s="28">
        <f>(N269-L269)/(U269-V269)</f>
        <v>0.23190546528803788</v>
      </c>
      <c r="AY269" s="25">
        <f>LN(G269/I269)</f>
        <v>3.0109216620994449E-3</v>
      </c>
      <c r="AZ269" s="25">
        <f>LN(N269/P269)</f>
        <v>2.2179548307640195E-3</v>
      </c>
      <c r="BA269" s="25">
        <f t="shared" ref="BA269" si="1031">AV268</f>
        <v>0.21384290139412498</v>
      </c>
      <c r="BB269" s="25">
        <f>AR268</f>
        <v>-1.555980828151255E-3</v>
      </c>
      <c r="BC269" s="25">
        <f t="shared" ref="BC269" si="1032">AS268</f>
        <v>-5.1951702512423887E-3</v>
      </c>
      <c r="BD269" s="39">
        <f>IF(AR268&lt;0,1,0)</f>
        <v>1</v>
      </c>
      <c r="BE269" t="str">
        <f>IF(B269=2,IF(AV268&lt;0.226,IF(AND(ABS(AA269)&lt;0.03,AO269&lt;0.8),IF(AND(AT269&lt;0.5 &amp; Q268&lt;14),2,1),0),IF(AV268&lt;0.8,IF(AND(AT269&gt;0.2,AK269&gt;-0.03,AA269&gt;-0.01),1,0),0)),"")</f>
        <v/>
      </c>
      <c r="BF269" t="str">
        <f>IF(B269=2,IF(AV268&lt;0.226,IF(AND(ABS(AA269)&lt;0.03,AO269&lt;0.8),IF(AND(AT269&lt;0.5 &amp; Q268&lt;14),2,1),0),IF(AV268&lt;0.8,IF(AND(AT269&gt;0.2,AK269&gt;-0.03,AA269&gt;-0.01),1,0),0)),"")</f>
        <v/>
      </c>
      <c r="BG269" t="str">
        <f>IF(B269=3,IF(AV268&lt;0.85,IF(AND(K269&gt;942,AT269&gt;0.9),0.25,1)*IF(AR268&lt;-0.004,1,0.5),0),"")</f>
        <v/>
      </c>
      <c r="BH269">
        <f>IF(B269=4,IF(AV268&lt;0.6,IF(AQ269&gt;=0,IF(K269&lt;1018,2,1),0),IF(AV268&gt;0.85,IF(AQ269&lt;=0,-0.5,0),0)),"")</f>
        <v>1</v>
      </c>
      <c r="BI269" t="str">
        <f>IF(B269=5,IF(AV268&lt;0.4,IF(AQ269&gt; -0.004,1,0),IF(AV268&lt;0.95,IF(AND(AO269&lt;0.85,AT269&lt;0.95,AQ269&gt;0,K269&lt;1115),0.5,0),0)),"")</f>
        <v/>
      </c>
      <c r="BJ269" s="25">
        <f>IF(MAX(BE269:BI269)=0,"",MAX(BE269:BI269)*AR269)</f>
        <v>1.5047325230482147E-3</v>
      </c>
    </row>
    <row r="270" spans="1:62">
      <c r="A270" s="1">
        <v>42902</v>
      </c>
      <c r="B270" s="41">
        <f t="shared" si="192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30"/>
        <v>3111.5438650000001</v>
      </c>
      <c r="T270" t="str">
        <f t="shared" ref="T270" si="1033">IF(AVERAGE(N269)&lt;S269,"熊",IF(AVERAGE(N269)&gt;S269,"牛",""))</f>
        <v>牛</v>
      </c>
      <c r="U270">
        <f t="shared" ref="U270" si="1034">MAX(H270,O270)</f>
        <v>3134.09</v>
      </c>
      <c r="V270">
        <f t="shared" ref="V270" si="1035">MIN(I270,P270)</f>
        <v>3118.31</v>
      </c>
      <c r="W270" s="40">
        <f t="shared" ref="W270" si="1036">LN(U270/V270)</f>
        <v>5.0476724153498504E-3</v>
      </c>
      <c r="X270">
        <f t="shared" ref="X270" si="1037">IF(U270=H270,J270,Q270)</f>
        <v>947</v>
      </c>
      <c r="Y270">
        <f t="shared" ref="Y270" si="1038">IF(V270=I270,K270,R270)</f>
        <v>1454</v>
      </c>
      <c r="Z270" s="25">
        <f t="shared" ref="Z270" si="1039">(U270-V270)/(C270)</f>
        <v>5.0473872254404315E-3</v>
      </c>
      <c r="AA270" s="25">
        <f t="shared" ref="AA270" si="1040">LN(C270/N269)</f>
        <v>-1.9524359717669011E-3</v>
      </c>
      <c r="AB270" s="25">
        <f t="shared" ref="AB270" si="1041">LN(N270/U270)</f>
        <v>-3.4935510381162915E-3</v>
      </c>
      <c r="AC270" s="25">
        <f t="shared" ref="AC270" si="1042">LN(N270/V270)</f>
        <v>1.554121377233621E-3</v>
      </c>
      <c r="AD270" s="25">
        <f t="shared" ref="AD270" si="1043">LN(U270/C270)</f>
        <v>2.4662736965265675E-3</v>
      </c>
      <c r="AE270" s="25">
        <f t="shared" ref="AE270" si="1044">LN(V270/C270)</f>
        <v>-2.5813987188231689E-3</v>
      </c>
      <c r="AF270" s="25">
        <f t="shared" ref="AF270" si="1045">LN(N270/C270)</f>
        <v>-1.0272773415896989E-3</v>
      </c>
      <c r="AG270" s="25">
        <f t="shared" ref="AG270" si="1046">LN(N270/N269)</f>
        <v>-2.9797133133565605E-3</v>
      </c>
      <c r="AH270" s="25">
        <f t="shared" ref="AH270" si="1047">LN(D270/C270)</f>
        <v>6.7168296589233822E-5</v>
      </c>
      <c r="AI270" s="25">
        <f t="shared" ref="AI270" si="1048">LN(E270/C270)</f>
        <v>6.9385493542169967E-4</v>
      </c>
      <c r="AJ270" s="25">
        <f t="shared" ref="AJ270" si="1049">LN(F270/C270)</f>
        <v>1.4351400765655192E-3</v>
      </c>
      <c r="AK270" s="25">
        <f t="shared" ref="AK270" si="1050">+LN(G270/C270)</f>
        <v>-5.0230597888413909E-4</v>
      </c>
      <c r="AL270" s="25">
        <f t="shared" ref="AL270" si="1051">LN(H270/I270)</f>
        <v>3.6888851160479558E-3</v>
      </c>
      <c r="AM270" s="25">
        <f t="shared" ref="AM270" si="1052">LN(O270/P270)</f>
        <v>3.1473903144082658E-3</v>
      </c>
      <c r="AN270" s="25">
        <f t="shared" ref="AN270" si="1053">LN(L270/G270)</f>
        <v>-1.8562910717713317E-4</v>
      </c>
      <c r="AO270" s="40">
        <f t="shared" ref="AO270" si="1054">(C270-I270)/(H270-I270)</f>
        <v>0.33102253032926526</v>
      </c>
      <c r="AP270" s="40">
        <f t="shared" ref="AP270" si="1055">(N269-I270)/(H270-I270)</f>
        <v>0.86048526863083774</v>
      </c>
      <c r="AQ270" s="25">
        <f t="shared" ref="AQ270" si="1056">LN(M270/L270)</f>
        <v>-1.6004122662290428E-5</v>
      </c>
      <c r="AR270" s="25">
        <f t="shared" ref="AR270" si="1057">LN(N270/L270)</f>
        <v>-3.3934225552854284E-4</v>
      </c>
      <c r="AS270" s="25">
        <f>LN(N270/C270)</f>
        <v>-1.0272773415896989E-3</v>
      </c>
      <c r="AT270" s="28">
        <f>+(G270-I270)/(H270-I270)</f>
        <v>0.19497400346620511</v>
      </c>
      <c r="AU270" s="28">
        <f>+(N270-P270)/(O270-P270)</f>
        <v>0.49338758901321922</v>
      </c>
      <c r="AV270" s="40">
        <f>+(N270-V270)/(U270-V270)</f>
        <v>0.30735107731304484</v>
      </c>
      <c r="AW270" s="25">
        <f>LN(N270/C270)</f>
        <v>-1.0272773415896989E-3</v>
      </c>
      <c r="AX270" s="28">
        <f>(N270-L270)/(U270-V270)</f>
        <v>-6.7173637515838533E-2</v>
      </c>
      <c r="AY270" s="25">
        <f>LN(G270/I270)</f>
        <v>7.2030544063729702E-4</v>
      </c>
      <c r="AZ270" s="25">
        <f>LN(N270/P270)</f>
        <v>1.554121377233621E-3</v>
      </c>
      <c r="BA270" s="25">
        <f t="shared" ref="BA270" si="1058">AV269</f>
        <v>0.74889217134416919</v>
      </c>
      <c r="BB270" s="25">
        <f>AR269</f>
        <v>1.5047325230482147E-3</v>
      </c>
      <c r="BC270" s="25">
        <f t="shared" ref="BC270" si="1059">AS269</f>
        <v>2.2051571241128456E-3</v>
      </c>
      <c r="BD270" s="39">
        <f>IF(AR269&lt;0,1,0)</f>
        <v>0</v>
      </c>
      <c r="BE270" t="str">
        <f>IF(B270=2,IF(AV269&lt;0.226,IF(AND(ABS(AA270)&lt;0.03,AO270&lt;0.8),IF(AND(AT270&lt;0.5 &amp; Q269&lt;14),2,1),0),IF(AV269&lt;0.8,IF(AND(AT270&gt;0.2,AK270&gt;-0.03,AA270&gt;-0.01),1,0),0)),"")</f>
        <v/>
      </c>
      <c r="BF270" t="str">
        <f>IF(B270=2,IF(AV269&lt;0.226,IF(AND(ABS(AA270)&lt;0.03,AO270&lt;0.8),IF(AND(AT270&lt;0.5 &amp; Q269&lt;14),2,1),0),IF(AV269&lt;0.8,IF(AND(AT270&gt;0.2,AK270&gt;-0.03,AA270&gt;-0.01),1,0),0)),"")</f>
        <v/>
      </c>
      <c r="BG270" t="str">
        <f>IF(B270=3,IF(AV269&lt;0.85,IF(AND(K270&gt;942,AT270&gt;0.9),0.25,1)*IF(AR269&lt;-0.004,1,0.5),0),"")</f>
        <v/>
      </c>
      <c r="BH270" t="str">
        <f>IF(B270=4,IF(AV269&lt;0.6,IF(AQ270&gt;=0,IF(K270&lt;1018,2,1),0),IF(AV269&gt;0.85,IF(AQ270&lt;=0,-0.5,0),0)),"")</f>
        <v/>
      </c>
      <c r="BI270">
        <f>IF(B270=5,IF(AV269&lt;0.4,IF(AQ270&gt; -0.004,1,0),IF(AV269&lt;0.95,IF(AND(AO270&lt;0.85,AT270&lt;0.95,AQ270&gt;0,K270&lt;1115),0.5,0),0)),"")</f>
        <v>0</v>
      </c>
      <c r="BJ270" s="25" t="str">
        <f>IF(MAX(BE270:BI270)=0,"",MAX(BE270:BI270)*AR270)</f>
        <v/>
      </c>
    </row>
    <row r="271" spans="1:62">
      <c r="A271" s="1">
        <v>42905</v>
      </c>
      <c r="B271" s="41">
        <f t="shared" si="192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30"/>
        <v>3112.4647300000006</v>
      </c>
      <c r="T271" t="str">
        <f t="shared" ref="T271" si="1060">IF(AVERAGE(N270)&lt;S270,"熊",IF(AVERAGE(N270)&gt;S270,"牛",""))</f>
        <v>牛</v>
      </c>
      <c r="U271">
        <f t="shared" ref="U271" si="1061">MAX(H271,O271)</f>
        <v>3146.7219</v>
      </c>
      <c r="V271">
        <f t="shared" ref="V271" si="1062">MIN(I271,P271)</f>
        <v>3121.7786999999998</v>
      </c>
      <c r="W271" s="40">
        <f t="shared" ref="W271" si="1063">LN(U271/V271)</f>
        <v>7.9583087691890847E-3</v>
      </c>
      <c r="X271">
        <f t="shared" ref="X271" si="1064">IF(U271=H271,J271,Q271)</f>
        <v>1311</v>
      </c>
      <c r="Y271">
        <f t="shared" ref="Y271" si="1065">IF(V271=I271,K271,R271)</f>
        <v>930</v>
      </c>
      <c r="Z271" s="25">
        <f t="shared" ref="Z271" si="1066">(U271-V271)/(C271)</f>
        <v>7.9890901094109221E-3</v>
      </c>
      <c r="AA271" s="25">
        <f t="shared" ref="AA271" si="1067">LN(C271/N270)</f>
        <v>-3.2094443892112046E-4</v>
      </c>
      <c r="AB271" s="25">
        <f t="shared" ref="AB271" si="1068">LN(N271/U271)</f>
        <v>-5.4185336916273696E-4</v>
      </c>
      <c r="AC271" s="25">
        <f t="shared" ref="AC271" si="1069">LN(N271/V271)</f>
        <v>7.4164554000264744E-3</v>
      </c>
      <c r="AD271" s="25">
        <f t="shared" ref="AD271" si="1070">LN(U271/C271)</f>
        <v>7.836878962699129E-3</v>
      </c>
      <c r="AE271" s="25">
        <f t="shared" ref="AE271" si="1071">LN(V271/C271)</f>
        <v>-1.2142980649020979E-4</v>
      </c>
      <c r="AF271" s="25">
        <f t="shared" ref="AF271" si="1072">LN(N271/C271)</f>
        <v>7.2950255935363825E-3</v>
      </c>
      <c r="AG271" s="25">
        <f t="shared" ref="AG271" si="1073">LN(N271/N270)</f>
        <v>6.9740811546152364E-3</v>
      </c>
      <c r="AH271" s="25">
        <f t="shared" ref="AH271" si="1074">LN(D271/C271)</f>
        <v>8.851815437741214E-4</v>
      </c>
      <c r="AI271" s="25">
        <f t="shared" ref="AI271" si="1075">LN(E271/C271)</f>
        <v>1.8792927867930436E-4</v>
      </c>
      <c r="AJ271" s="25">
        <f t="shared" ref="AJ271" si="1076">LN(F271/C271)</f>
        <v>2.1759309316679181E-3</v>
      </c>
      <c r="AK271" s="25">
        <f t="shared" ref="AK271" si="1077">+LN(G271/C271)</f>
        <v>6.8985421896892865E-3</v>
      </c>
      <c r="AL271" s="25">
        <f t="shared" ref="AL271" si="1078">LN(H271/I271)</f>
        <v>7.1048028321087199E-3</v>
      </c>
      <c r="AM271" s="25">
        <f t="shared" ref="AM271" si="1079">LN(O271/P271)</f>
        <v>3.8313414913832781E-3</v>
      </c>
      <c r="AN271" s="25">
        <f t="shared" ref="AN271" si="1080">LN(L271/G271)</f>
        <v>0</v>
      </c>
      <c r="AO271" s="40">
        <f t="shared" ref="AO271" si="1081">(C271-I271)/(H271-I271)</f>
        <v>1.7031619239310007E-2</v>
      </c>
      <c r="AP271" s="40">
        <f t="shared" ref="AP271" si="1082">(N270-I271)/(H271-I271)</f>
        <v>6.2056912833691386E-2</v>
      </c>
      <c r="AQ271" s="25">
        <f t="shared" ref="AQ271" si="1083">LN(M271/L271)</f>
        <v>5.9382373562911019E-4</v>
      </c>
      <c r="AR271" s="25">
        <f t="shared" ref="AR271" si="1084">LN(N271/L271)</f>
        <v>3.9648340384686821E-4</v>
      </c>
      <c r="AS271" s="25">
        <f>LN(N271/C271)</f>
        <v>7.2950255935363825E-3</v>
      </c>
      <c r="AT271" s="28">
        <f>+(G271-I271)/(H271-I271)</f>
        <v>0.98801811434680853</v>
      </c>
      <c r="AU271" s="28">
        <f>+(N271-P271)/(O271-P271)</f>
        <v>0.85834074344931788</v>
      </c>
      <c r="AV271" s="40">
        <f>+(N271-V271)/(U271-V271)</f>
        <v>0.93166073318579745</v>
      </c>
      <c r="AW271" s="25">
        <f>LN(N271/C271)</f>
        <v>7.2950255935363825E-3</v>
      </c>
      <c r="AX271" s="28">
        <f>(N271-L271)/(U271-V271)</f>
        <v>4.9981558100008747E-2</v>
      </c>
      <c r="AY271" s="25">
        <f>LN(G271/I271)</f>
        <v>7.0199719961794521E-3</v>
      </c>
      <c r="AZ271" s="25">
        <f>LN(N271/P271)</f>
        <v>3.2894881222203611E-3</v>
      </c>
      <c r="BA271" s="25">
        <f t="shared" ref="BA271" si="1085">AV270</f>
        <v>0.30735107731304484</v>
      </c>
      <c r="BB271" s="25">
        <f>AR270</f>
        <v>-3.3934225552854284E-4</v>
      </c>
      <c r="BC271" s="25">
        <f t="shared" ref="BC271" si="1086">AS270</f>
        <v>-1.0272773415896989E-3</v>
      </c>
      <c r="BD271" s="39">
        <f>IF(AR270&lt;0,1,0)</f>
        <v>1</v>
      </c>
      <c r="BE271" t="str">
        <f>IF(B271=2,IF(AV270&lt;0.226,IF(AND(ABS(AA271)&lt;0.03,AO271&lt;0.8),IF(AND(AT271&lt;0.5 &amp; Q270&lt;14),2,1),0),IF(AV270&lt;0.8,IF(AND(AT271&gt;0.2,AK271&gt;-0.03,AA271&gt;-0.01),1,0),0)),"")</f>
        <v/>
      </c>
      <c r="BF271" t="str">
        <f>IF(B271=2,IF(AV270&lt;0.226,IF(AND(ABS(AA271)&lt;0.03,AO271&lt;0.8),IF(AND(AT271&lt;0.5 &amp; Q270&lt;14),2,1),0),IF(AV270&lt;0.8,IF(AND(AT271&gt;0.2,AK271&gt;-0.03,AA271&gt;-0.01),1,0),0)),"")</f>
        <v/>
      </c>
      <c r="BG271" t="str">
        <f>IF(B271=3,IF(AV270&lt;0.85,IF(AND(K271&gt;942,AT271&gt;0.9),0.25,1)*IF(AR270&lt;-0.004,1,0.5),0),"")</f>
        <v/>
      </c>
      <c r="BH271" t="str">
        <f>IF(B271=4,IF(AV270&lt;0.6,IF(AQ271&gt;=0,IF(K271&lt;1018,2,1),0),IF(AV270&gt;0.85,IF(AQ271&lt;=0,-0.5,0),0)),"")</f>
        <v/>
      </c>
      <c r="BI271" t="str">
        <f>IF(B271=5,IF(AV270&lt;0.4,IF(AQ271&gt; -0.004,1,0),IF(AV270&lt;0.95,IF(AND(AO271&lt;0.85,AT271&lt;0.95,AQ271&gt;0,K271&lt;1115),0.5,0),0)),"")</f>
        <v/>
      </c>
      <c r="BJ271" s="25" t="str">
        <f>IF(MAX(BE271:BI271)=0,"",MAX(BE271:BI271)*AR271)</f>
        <v/>
      </c>
    </row>
    <row r="272" spans="1:62">
      <c r="A272" s="1">
        <v>42906</v>
      </c>
      <c r="B272" s="41">
        <f t="shared" si="192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30"/>
        <v>3115.1957200000002</v>
      </c>
      <c r="T272" t="str">
        <f t="shared" ref="T272" si="1087">IF(AVERAGE(N271)&lt;S271,"熊",IF(AVERAGE(N271)&gt;S271,"牛",""))</f>
        <v>牛</v>
      </c>
      <c r="U272">
        <f t="shared" ref="U272" si="1088">MAX(H272,O272)</f>
        <v>3150.3107</v>
      </c>
      <c r="V272">
        <f t="shared" ref="V272" si="1089">MIN(I272,P272)</f>
        <v>3134.6134999999999</v>
      </c>
      <c r="W272" s="40">
        <f t="shared" ref="W272" si="1090">LN(U272/V272)</f>
        <v>4.9952018959122171E-3</v>
      </c>
      <c r="X272">
        <f t="shared" ref="X272" si="1091">IF(U272=H272,J272,Q272)</f>
        <v>931</v>
      </c>
      <c r="Y272">
        <f t="shared" ref="Y272" si="1092">IF(V272=I272,K272,R272)</f>
        <v>1428</v>
      </c>
      <c r="Z272" s="25">
        <f t="shared" ref="Z272" si="1093">(U272-V272)/(C272)</f>
        <v>4.9863744456156078E-3</v>
      </c>
      <c r="AA272" s="25">
        <f t="shared" ref="AA272" si="1094">LN(C272/N271)</f>
        <v>9.5387988486891841E-4</v>
      </c>
      <c r="AB272" s="25">
        <f t="shared" ref="AB272" si="1095">LN(N272/U272)</f>
        <v>-3.1821092548020204E-3</v>
      </c>
      <c r="AC272" s="25">
        <f t="shared" ref="AC272" si="1096">LN(N272/V272)</f>
        <v>1.8130926411104534E-3</v>
      </c>
      <c r="AD272" s="25">
        <f t="shared" ref="AD272" si="1097">LN(U272/C272)</f>
        <v>7.2781207701666235E-4</v>
      </c>
      <c r="AE272" s="25">
        <f t="shared" ref="AE272" si="1098">LN(V272/C272)</f>
        <v>-4.2673898188956092E-3</v>
      </c>
      <c r="AF272" s="25">
        <f t="shared" ref="AF272" si="1099">LN(N272/C272)</f>
        <v>-2.4542971777853058E-3</v>
      </c>
      <c r="AG272" s="25">
        <f t="shared" ref="AG272" si="1100">LN(N272/N271)</f>
        <v>-1.5004172929163619E-3</v>
      </c>
      <c r="AH272" s="25">
        <f t="shared" ref="AH272" si="1101">LN(D272/C272)</f>
        <v>6.0797544642161958E-4</v>
      </c>
      <c r="AI272" s="25">
        <f t="shared" ref="AI272" si="1102">LN(E272/C272)</f>
        <v>1.7050541588157134E-4</v>
      </c>
      <c r="AJ272" s="25">
        <f t="shared" ref="AJ272" si="1103">LN(F272/C272)</f>
        <v>-8.9918993066408627E-4</v>
      </c>
      <c r="AK272" s="25">
        <f t="shared" ref="AK272" si="1104">+LN(G272/C272)</f>
        <v>-5.6219405290368698E-4</v>
      </c>
      <c r="AL272" s="25">
        <f t="shared" ref="AL272" si="1105">LN(H272/I272)</f>
        <v>4.8035857844081287E-3</v>
      </c>
      <c r="AM272" s="25">
        <f t="shared" ref="AM272" si="1106">LN(O272/P272)</f>
        <v>4.05733088629966E-3</v>
      </c>
      <c r="AN272" s="25">
        <f t="shared" ref="AN272" si="1107">LN(L272/G272)</f>
        <v>0</v>
      </c>
      <c r="AO272" s="40">
        <f t="shared" ref="AO272" si="1108">(C272-I272)/(H272-I272)</f>
        <v>0.84817672970556746</v>
      </c>
      <c r="AP272" s="40">
        <f t="shared" ref="AP272" si="1109">(N271-I272)/(H272-I272)</f>
        <v>0.6493624350014916</v>
      </c>
      <c r="AQ272" s="25">
        <f t="shared" ref="AQ272" si="1110">LN(M272/L272)</f>
        <v>-1.9758809088720882E-4</v>
      </c>
      <c r="AR272" s="25">
        <f t="shared" ref="AR272" si="1111">LN(N272/L272)</f>
        <v>-1.8921031248815732E-3</v>
      </c>
      <c r="AS272" s="25">
        <f>LN(N272/C272)</f>
        <v>-2.4542971777853058E-3</v>
      </c>
      <c r="AT272" s="28">
        <f>+(G272-I272)/(H272-I272)</f>
        <v>0.73097737886266234</v>
      </c>
      <c r="AU272" s="28">
        <f>+(N272-P272)/(O272-P272)</f>
        <v>0.44636691776523385</v>
      </c>
      <c r="AV272" s="40">
        <f>+(N272-V272)/(U272-V272)</f>
        <v>0.36238947073364547</v>
      </c>
      <c r="AW272" s="25">
        <f>LN(N272/C272)</f>
        <v>-2.4542971777853058E-3</v>
      </c>
      <c r="AX272" s="28">
        <f>(N272-L272)/(U272-V272)</f>
        <v>-0.37888285808934019</v>
      </c>
      <c r="AY272" s="25">
        <f>LN(G272/I272)</f>
        <v>3.5135796544877172E-3</v>
      </c>
      <c r="AZ272" s="25">
        <f>LN(N272/P272)</f>
        <v>1.8130926411104534E-3</v>
      </c>
      <c r="BA272" s="25">
        <f t="shared" ref="BA272" si="1112">AV271</f>
        <v>0.93166073318579745</v>
      </c>
      <c r="BB272" s="25">
        <f>AR271</f>
        <v>3.9648340384686821E-4</v>
      </c>
      <c r="BC272" s="25">
        <f t="shared" ref="BC272" si="1113">AS271</f>
        <v>7.2950255935363825E-3</v>
      </c>
      <c r="BD272" s="39">
        <f>IF(AR271&lt;0,1,0)</f>
        <v>0</v>
      </c>
      <c r="BE272">
        <f>IF(B272=2,IF(AV271&lt;0.226,IF(AND(ABS(AA272)&lt;0.03,AO272&lt;0.8),IF(AND(AT272&lt;0.5 &amp; Q271&lt;14),2,1),0),IF(AV271&lt;0.8,IF(AND(AT272&gt;0.2,AK272&gt;-0.03,AA272&gt;-0.01),1,0),0)),"")</f>
        <v>0</v>
      </c>
      <c r="BF272">
        <f>IF(B272=2,IF(AV271&lt;0.226,IF(AND(ABS(AA272)&lt;0.03,AO272&lt;0.8),IF(AND(AT272&lt;0.5 &amp; Q271&lt;14),2,1),0),IF(AV271&lt;0.8,IF(AND(AT272&gt;0.2,AK272&gt;-0.03,AA272&gt;-0.01),1,0),0)),"")</f>
        <v>0</v>
      </c>
      <c r="BG272" t="str">
        <f>IF(B272=3,IF(AV271&lt;0.85,IF(AND(K272&gt;942,AT272&gt;0.9),0.25,1)*IF(AR271&lt;-0.004,1,0.5),0),"")</f>
        <v/>
      </c>
      <c r="BH272" t="str">
        <f>IF(B272=4,IF(AV271&lt;0.6,IF(AQ272&gt;=0,IF(K272&lt;1018,2,1),0),IF(AV271&gt;0.85,IF(AQ272&lt;=0,-0.5,0),0)),"")</f>
        <v/>
      </c>
      <c r="BI272" t="str">
        <f>IF(B272=5,IF(AV271&lt;0.4,IF(AQ272&gt; -0.004,1,0),IF(AV271&lt;0.95,IF(AND(AO272&lt;0.85,AT272&lt;0.95,AQ272&gt;0,K272&lt;1115),0.5,0),0)),"")</f>
        <v/>
      </c>
      <c r="BJ272" s="25" t="str">
        <f>IF(MAX(BE272:BI272)=0,"",MAX(BE272:BI272)*AR272)</f>
        <v/>
      </c>
    </row>
    <row r="273" spans="1:62">
      <c r="A273" s="1">
        <v>42907</v>
      </c>
      <c r="B273" s="41">
        <f t="shared" si="192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30"/>
        <v>3117.6643899999995</v>
      </c>
      <c r="T273" t="str">
        <f t="shared" ref="T273" si="1114">IF(AVERAGE(N272)&lt;S272,"熊",IF(AVERAGE(N272)&gt;S272,"牛",""))</f>
        <v>牛</v>
      </c>
      <c r="U273">
        <f t="shared" ref="U273" si="1115">MAX(H273,O273)</f>
        <v>3157.0275000000001</v>
      </c>
      <c r="V273">
        <f t="shared" ref="V273" si="1116">MIN(I273,P273)</f>
        <v>3132.6172999999999</v>
      </c>
      <c r="W273" s="40">
        <f t="shared" ref="W273" si="1117">LN(U273/V273)</f>
        <v>7.7620671230222921E-3</v>
      </c>
      <c r="X273">
        <f t="shared" ref="X273" si="1118">IF(U273=H273,J273,Q273)</f>
        <v>1459</v>
      </c>
      <c r="Y273">
        <f t="shared" ref="Y273" si="1119">IF(V273=I273,K273,R273)</f>
        <v>941</v>
      </c>
      <c r="Z273" s="25">
        <f t="shared" ref="Z273" si="1120">(U273-V273)/(C273)</f>
        <v>7.7517649252247444E-3</v>
      </c>
      <c r="AA273" s="25">
        <f t="shared" ref="AA273" si="1121">LN(C273/N272)</f>
        <v>2.7615543701605019E-3</v>
      </c>
      <c r="AB273" s="25">
        <f t="shared" ref="AB273" si="1122">LN(N273/U273)</f>
        <v>-2.0584771029572734E-4</v>
      </c>
      <c r="AC273" s="25">
        <f t="shared" ref="AC273" si="1123">LN(N273/V273)</f>
        <v>7.5562194127265295E-3</v>
      </c>
      <c r="AD273" s="25">
        <f t="shared" ref="AD273" si="1124">LN(U273/C273)</f>
        <v>2.5503923298783129E-3</v>
      </c>
      <c r="AE273" s="25">
        <f t="shared" ref="AE273" si="1125">LN(V273/C273)</f>
        <v>-5.2116747931441028E-3</v>
      </c>
      <c r="AF273" s="25">
        <f t="shared" ref="AF273" si="1126">LN(N273/C273)</f>
        <v>2.3445446195826483E-3</v>
      </c>
      <c r="AG273" s="25">
        <f t="shared" ref="AG273" si="1127">LN(N273/N272)</f>
        <v>5.1060989897430773E-3</v>
      </c>
      <c r="AH273" s="25">
        <f t="shared" ref="AH273" si="1128">LN(D273/C273)</f>
        <v>-1.3632084975640484E-3</v>
      </c>
      <c r="AI273" s="25">
        <f t="shared" ref="AI273" si="1129">LN(E273/C273)</f>
        <v>-2.7330224895396509E-3</v>
      </c>
      <c r="AJ273" s="25">
        <f t="shared" ref="AJ273" si="1130">LN(F273/C273)</f>
        <v>-4.9410442149883937E-3</v>
      </c>
      <c r="AK273" s="25">
        <f t="shared" ref="AK273" si="1131">+LN(G273/C273)</f>
        <v>-1.3585975700889667E-3</v>
      </c>
      <c r="AL273" s="25">
        <f t="shared" ref="AL273" si="1132">LN(H273/I273)</f>
        <v>6.8837353966713991E-3</v>
      </c>
      <c r="AM273" s="25">
        <f t="shared" ref="AM273" si="1133">LN(O273/P273)</f>
        <v>6.8959145342254542E-3</v>
      </c>
      <c r="AN273" s="25">
        <f t="shared" ref="AN273" si="1134">LN(L273/G273)</f>
        <v>0</v>
      </c>
      <c r="AO273" s="40">
        <f t="shared" ref="AO273" si="1135">(C273-I273)/(H273-I273)</f>
        <v>0.75646648335144195</v>
      </c>
      <c r="AP273" s="40">
        <f t="shared" ref="AP273" si="1136">(N272-I273)/(H273-I273)</f>
        <v>0.35514014372531555</v>
      </c>
      <c r="AQ273" s="25">
        <f t="shared" ref="AQ273" si="1137">LN(M273/L273)</f>
        <v>-1.2656227523939868E-3</v>
      </c>
      <c r="AR273" s="25">
        <f t="shared" ref="AR273" si="1138">LN(N273/L273)</f>
        <v>3.7031421896714062E-3</v>
      </c>
      <c r="AS273" s="25">
        <f>LN(N273/C273)</f>
        <v>2.3445446195826483E-3</v>
      </c>
      <c r="AT273" s="28">
        <f>+(G273-I273)/(H273-I273)</f>
        <v>0.55888809298241271</v>
      </c>
      <c r="AU273" s="28">
        <f>+(N273-P273)/(O273-P273)</f>
        <v>0.97004936462063296</v>
      </c>
      <c r="AV273" s="40">
        <f>+(N273-V273)/(U273-V273)</f>
        <v>0.97337998049994945</v>
      </c>
      <c r="AW273" s="25">
        <f>LN(N273/C273)</f>
        <v>2.3445446195826483E-3</v>
      </c>
      <c r="AX273" s="28">
        <f>(N273-L273)/(U273-V273)</f>
        <v>0.47795183980467365</v>
      </c>
      <c r="AY273" s="25">
        <f>LN(G273/I273)</f>
        <v>3.8530772230551381E-3</v>
      </c>
      <c r="AZ273" s="25">
        <f>LN(N273/P273)</f>
        <v>6.6900668239296716E-3</v>
      </c>
      <c r="BA273" s="25">
        <f t="shared" ref="BA273" si="1139">AV272</f>
        <v>0.36238947073364547</v>
      </c>
      <c r="BB273" s="25">
        <f>AR272</f>
        <v>-1.8921031248815732E-3</v>
      </c>
      <c r="BC273" s="25">
        <f t="shared" ref="BC273" si="1140">AS272</f>
        <v>-2.4542971777853058E-3</v>
      </c>
      <c r="BD273" s="39">
        <f>IF(AR272&lt;0,1,0)</f>
        <v>1</v>
      </c>
      <c r="BE273" t="str">
        <f>IF(B273=2,IF(AV272&lt;0.226,IF(AND(ABS(AA273)&lt;0.03,AO273&lt;0.8),IF(AND(AT273&lt;0.5 &amp; Q272&lt;14),2,1),0),IF(AV272&lt;0.8,IF(AND(AT273&gt;0.2,AK273&gt;-0.03,AA273&gt;-0.01),1,0),0)),"")</f>
        <v/>
      </c>
      <c r="BF273" t="str">
        <f>IF(B273=2,IF(AV272&lt;0.226,IF(AND(ABS(AA273)&lt;0.03,AO273&lt;0.8),IF(AND(AT273&lt;0.5 &amp; Q272&lt;14),2,1),0),IF(AV272&lt;0.8,IF(AND(AT273&gt;0.2,AK273&gt;-0.03,AA273&gt;-0.01),1,0),0)),"")</f>
        <v/>
      </c>
      <c r="BG273">
        <f>IF(B273=3,IF(AV272&lt;0.85,IF(AND(K273&gt;942,AT273&gt;0.9),0.25,1)*IF(AR272&lt;-0.004,1,0.5),0),"")</f>
        <v>0.5</v>
      </c>
      <c r="BH273" t="str">
        <f>IF(B273=4,IF(AV272&lt;0.6,IF(AQ273&gt;=0,IF(K273&lt;1018,2,1),0),IF(AV272&gt;0.85,IF(AQ273&lt;=0,-0.5,0),0)),"")</f>
        <v/>
      </c>
      <c r="BI273" t="str">
        <f>IF(B273=5,IF(AV272&lt;0.4,IF(AQ273&gt; -0.004,1,0),IF(AV272&lt;0.95,IF(AND(AO273&lt;0.85,AT273&lt;0.95,AQ273&gt;0,K273&lt;1115),0.5,0),0)),"")</f>
        <v/>
      </c>
      <c r="BJ273" s="25">
        <f>IF(MAX(BE273:BI273)=0,"",MAX(BE273:BI273)*AR273)</f>
        <v>1.8515710948357031E-3</v>
      </c>
    </row>
    <row r="274" spans="1:62">
      <c r="A274" s="1">
        <v>42908</v>
      </c>
      <c r="B274" s="41">
        <f t="shared" si="192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30"/>
        <v>3121.6871249999995</v>
      </c>
      <c r="T274" t="str">
        <f t="shared" ref="T274" si="1141">IF(AVERAGE(N273)&lt;S273,"熊",IF(AVERAGE(N273)&gt;S273,"牛",""))</f>
        <v>牛</v>
      </c>
      <c r="U274">
        <f t="shared" ref="U274" si="1142">MAX(H274,O274)</f>
        <v>3186.9081000000001</v>
      </c>
      <c r="V274">
        <f t="shared" ref="V274" si="1143">MIN(I274,P274)</f>
        <v>3146.6954000000001</v>
      </c>
      <c r="W274" s="40">
        <f t="shared" ref="W274" si="1144">LN(U274/V274)</f>
        <v>1.2698376320068899E-2</v>
      </c>
      <c r="X274">
        <f t="shared" ref="X274" si="1145">IF(U274=H274,J274,Q274)</f>
        <v>1325</v>
      </c>
      <c r="Y274">
        <f t="shared" ref="Y274" si="1146">IF(V274=I274,K274,R274)</f>
        <v>1451</v>
      </c>
      <c r="Z274" s="25">
        <f t="shared" ref="Z274" si="1147">(U274-V274)/(C274)</f>
        <v>1.2756855246918841E-2</v>
      </c>
      <c r="AA274" s="25">
        <f t="shared" ref="AA274" si="1148">LN(C274/N273)</f>
        <v>-1.3110000370082102E-3</v>
      </c>
      <c r="AB274" s="25">
        <f t="shared" ref="AB274" si="1149">LN(N274/U274)</f>
        <v>-1.2561893236601574E-2</v>
      </c>
      <c r="AC274" s="25">
        <f t="shared" ref="AC274" si="1150">LN(N274/V274)</f>
        <v>1.3648308346718961E-4</v>
      </c>
      <c r="AD274" s="25">
        <f t="shared" ref="AD274" si="1151">LN(U274/C274)</f>
        <v>1.0937126531604571E-2</v>
      </c>
      <c r="AE274" s="25">
        <f t="shared" ref="AE274" si="1152">LN(V274/C274)</f>
        <v>-1.7612497884643013E-3</v>
      </c>
      <c r="AF274" s="25">
        <f t="shared" ref="AF274" si="1153">LN(N274/C274)</f>
        <v>-1.6247667049969967E-3</v>
      </c>
      <c r="AG274" s="25">
        <f t="shared" ref="AG274" si="1154">LN(N274/N273)</f>
        <v>-2.9357667420052947E-3</v>
      </c>
      <c r="AH274" s="25">
        <f t="shared" ref="AH274" si="1155">LN(D274/C274)</f>
        <v>-3.5181923461630563E-5</v>
      </c>
      <c r="AI274" s="25">
        <f t="shared" ref="AI274" si="1156">LN(E274/C274)</f>
        <v>1.0876494782855184E-3</v>
      </c>
      <c r="AJ274" s="25">
        <f t="shared" ref="AJ274" si="1157">LN(F274/C274)</f>
        <v>3.0928807136368424E-3</v>
      </c>
      <c r="AK274" s="25">
        <f t="shared" ref="AK274" si="1158">+LN(G274/C274)</f>
        <v>8.7985073554222616E-3</v>
      </c>
      <c r="AL274" s="25">
        <f t="shared" ref="AL274" si="1159">LN(H274/I274)</f>
        <v>9.4341246127687597E-3</v>
      </c>
      <c r="AM274" s="25">
        <f t="shared" ref="AM274" si="1160">LN(O274/P274)</f>
        <v>1.2698376320068899E-2</v>
      </c>
      <c r="AN274" s="25">
        <f t="shared" ref="AN274" si="1161">LN(L274/G274)</f>
        <v>0</v>
      </c>
      <c r="AO274" s="40">
        <f t="shared" ref="AO274" si="1162">(C274-I274)/(H274-I274)</f>
        <v>4.4397123227129499E-2</v>
      </c>
      <c r="AP274" s="40">
        <f t="shared" ref="AP274" si="1163">(N273-I274)/(H274-I274)</f>
        <v>0.18285521046780964</v>
      </c>
      <c r="AQ274" s="25">
        <f t="shared" ref="AQ274" si="1164">LN(M274/L274)</f>
        <v>1.4036310171426202E-4</v>
      </c>
      <c r="AR274" s="25">
        <f t="shared" ref="AR274" si="1165">LN(N274/L274)</f>
        <v>-1.0423274060419308E-2</v>
      </c>
      <c r="AS274" s="25">
        <f>LN(N274/C274)</f>
        <v>-1.6247667049969967E-3</v>
      </c>
      <c r="AT274" s="28">
        <f>+(G274-I274)/(H274-I274)</f>
        <v>0.97711840572140651</v>
      </c>
      <c r="AU274" s="28">
        <f>+(N274-P274)/(O274-P274)</f>
        <v>1.0680705349298455E-2</v>
      </c>
      <c r="AV274" s="40">
        <f>+(N274-V274)/(U274-V274)</f>
        <v>1.0680705349298455E-2</v>
      </c>
      <c r="AW274" s="25">
        <f>LN(N274/C274)</f>
        <v>-1.6247667049969967E-3</v>
      </c>
      <c r="AX274" s="28">
        <f>(N274-L274)/(U274-V274)</f>
        <v>-0.82001208573411211</v>
      </c>
      <c r="AY274" s="25">
        <f>LN(G274/I274)</f>
        <v>9.2192487841678619E-3</v>
      </c>
      <c r="AZ274" s="25">
        <f>LN(N274/P274)</f>
        <v>1.3648308346718961E-4</v>
      </c>
      <c r="BA274" s="25">
        <f t="shared" ref="BA274" si="1166">AV273</f>
        <v>0.97337998049994945</v>
      </c>
      <c r="BB274" s="25">
        <f>AR273</f>
        <v>3.7031421896714062E-3</v>
      </c>
      <c r="BC274" s="25">
        <f t="shared" ref="BC274" si="1167">AS273</f>
        <v>2.3445446195826483E-3</v>
      </c>
      <c r="BD274" s="39">
        <f>IF(AR273&lt;0,1,0)</f>
        <v>0</v>
      </c>
      <c r="BE274" t="str">
        <f>IF(B274=2,IF(AV273&lt;0.226,IF(AND(ABS(AA274)&lt;0.03,AO274&lt;0.8),IF(AND(AT274&lt;0.5 &amp; Q273&lt;14),2,1),0),IF(AV273&lt;0.8,IF(AND(AT274&gt;0.2,AK274&gt;-0.03,AA274&gt;-0.01),1,0),0)),"")</f>
        <v/>
      </c>
      <c r="BF274" t="str">
        <f>IF(B274=2,IF(AV273&lt;0.226,IF(AND(ABS(AA274)&lt;0.03,AO274&lt;0.8),IF(AND(AT274&lt;0.5 &amp; Q273&lt;14),2,1),0),IF(AV273&lt;0.8,IF(AND(AT274&gt;0.2,AK274&gt;-0.03,AA274&gt;-0.01),1,0),0)),"")</f>
        <v/>
      </c>
      <c r="BG274" t="str">
        <f>IF(B274=3,IF(AV273&lt;0.85,IF(AND(K274&gt;942,AT274&gt;0.9),0.25,1)*IF(AR273&lt;-0.004,1,0.5),0),"")</f>
        <v/>
      </c>
      <c r="BH274">
        <f>IF(B274=4,IF(AV273&lt;0.6,IF(AQ274&gt;=0,IF(K274&lt;1018,2,1),0),IF(AV273&gt;0.85,IF(AQ274&lt;=0,-0.5,0),0)),"")</f>
        <v>0</v>
      </c>
      <c r="BI274" t="str">
        <f>IF(B274=5,IF(AV273&lt;0.4,IF(AQ274&gt; -0.004,1,0),IF(AV273&lt;0.95,IF(AND(AO274&lt;0.85,AT274&lt;0.95,AQ274&gt;0,K274&lt;1115),0.5,0),0)),"")</f>
        <v/>
      </c>
      <c r="BJ274" s="25" t="str">
        <f>IF(MAX(BE274:BI274)=0,"",MAX(BE274:BI274)*AR274)</f>
        <v/>
      </c>
    </row>
    <row r="275" spans="1:62">
      <c r="A275" s="1">
        <v>42909</v>
      </c>
      <c r="B275" s="41">
        <f t="shared" si="192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30"/>
        <v>3125.9571599999999</v>
      </c>
      <c r="T275" t="str">
        <f t="shared" ref="T275" si="1168">IF(AVERAGE(N274)&lt;S274,"熊",IF(AVERAGE(N274)&gt;S274,"牛",""))</f>
        <v>牛</v>
      </c>
      <c r="U275">
        <f t="shared" ref="U275" si="1169">MAX(H275,O275)</f>
        <v>3157.7388000000001</v>
      </c>
      <c r="V275">
        <f t="shared" ref="V275" si="1170">MIN(I275,P275)</f>
        <v>3118.2143000000001</v>
      </c>
      <c r="W275" s="40">
        <f t="shared" ref="W275" si="1171">LN(U275/V275)</f>
        <v>1.2595703607538731E-2</v>
      </c>
      <c r="X275">
        <f t="shared" ref="X275" si="1172">IF(U275=H275,J275,Q275)</f>
        <v>1500</v>
      </c>
      <c r="Y275">
        <f t="shared" ref="Y275" si="1173">IF(V275=I275,K275,R275)</f>
        <v>1301</v>
      </c>
      <c r="Z275" s="25">
        <f t="shared" ref="Z275" si="1174">(U275-V275)/(C275)</f>
        <v>1.2593660661344897E-2</v>
      </c>
      <c r="AA275" s="25">
        <f t="shared" ref="AA275" si="1175">LN(C275/N274)</f>
        <v>-2.7621383264149575E-3</v>
      </c>
      <c r="AB275" s="25">
        <f t="shared" ref="AB275" si="1176">LN(N275/U275)</f>
        <v>-9.8176333514598957E-5</v>
      </c>
      <c r="AC275" s="25">
        <f t="shared" ref="AC275" si="1177">LN(N275/V275)</f>
        <v>1.2497527274024348E-2</v>
      </c>
      <c r="AD275" s="25">
        <f t="shared" ref="AD275" si="1178">LN(U275/C275)</f>
        <v>6.1290342758343599E-3</v>
      </c>
      <c r="AE275" s="25">
        <f t="shared" ref="AE275" si="1179">LN(V275/C275)</f>
        <v>-6.4666693317045054E-3</v>
      </c>
      <c r="AF275" s="25">
        <f t="shared" ref="AF275" si="1180">LN(N275/C275)</f>
        <v>6.0308579423197567E-3</v>
      </c>
      <c r="AG275" s="25">
        <f t="shared" ref="AG275" si="1181">LN(N275/N274)</f>
        <v>3.2687196159048265E-3</v>
      </c>
      <c r="AH275" s="25">
        <f t="shared" ref="AH275" si="1182">LN(D275/C275)</f>
        <v>1.3397664239979412E-3</v>
      </c>
      <c r="AI275" s="25">
        <f t="shared" ref="AI275" si="1183">LN(E275/C275)</f>
        <v>5.5040792942325628E-4</v>
      </c>
      <c r="AJ275" s="25">
        <f t="shared" ref="AJ275" si="1184">LN(F275/C275)</f>
        <v>-1.6148402024474639E-3</v>
      </c>
      <c r="AK275" s="25">
        <f t="shared" ref="AK275" si="1185">+LN(G275/C275)</f>
        <v>-4.540274970759677E-3</v>
      </c>
      <c r="AL275" s="25">
        <f t="shared" ref="AL275" si="1186">LN(H275/I275)</f>
        <v>8.7670908036409298E-3</v>
      </c>
      <c r="AM275" s="25">
        <f t="shared" ref="AM275" si="1187">LN(O275/P275)</f>
        <v>1.2595703607538731E-2</v>
      </c>
      <c r="AN275" s="25">
        <f t="shared" ref="AN275" si="1188">LN(L275/G275)</f>
        <v>0</v>
      </c>
      <c r="AO275" s="40">
        <f t="shared" ref="AO275" si="1189">(C275-I275)/(H275-I275)</f>
        <v>0.52010178117048766</v>
      </c>
      <c r="AP275" s="40">
        <f t="shared" ref="AP275" si="1190">(N274-I275)/(H275-I275)</f>
        <v>0.83565249000362873</v>
      </c>
      <c r="AQ275" s="25">
        <f t="shared" ref="AQ275" si="1191">LN(M275/L275)</f>
        <v>-1.5032047803583586E-4</v>
      </c>
      <c r="AR275" s="25">
        <f t="shared" ref="AR275" si="1192">LN(N275/L275)</f>
        <v>1.0571132913079427E-2</v>
      </c>
      <c r="AS275" s="25">
        <f>LN(N275/C275)</f>
        <v>6.0308579423197567E-3</v>
      </c>
      <c r="AT275" s="28">
        <f>+(G275-I275)/(H275-I275)</f>
        <v>3.3042529988983283E-3</v>
      </c>
      <c r="AU275" s="28">
        <f>+(N275-P275)/(O275-P275)</f>
        <v>0.99215676352642168</v>
      </c>
      <c r="AV275" s="40">
        <f>+(N275-V275)/(U275-V275)</f>
        <v>0.99215676352642168</v>
      </c>
      <c r="AW275" s="25">
        <f>LN(N275/C275)</f>
        <v>6.0308579423197567E-3</v>
      </c>
      <c r="AX275" s="28">
        <f>(N275-L275)/(U275-V275)</f>
        <v>0.84003086693064521</v>
      </c>
      <c r="AY275" s="25">
        <f>LN(G275/I275)</f>
        <v>2.9095620261288855E-5</v>
      </c>
      <c r="AZ275" s="25">
        <f>LN(N275/P275)</f>
        <v>1.2497527274024348E-2</v>
      </c>
      <c r="BA275" s="25">
        <f t="shared" ref="BA275" si="1193">AV274</f>
        <v>1.0680705349298455E-2</v>
      </c>
      <c r="BB275" s="25">
        <f>AR274</f>
        <v>-1.0423274060419308E-2</v>
      </c>
      <c r="BC275" s="25">
        <f t="shared" ref="BC275" si="1194">AS274</f>
        <v>-1.6247667049969967E-3</v>
      </c>
      <c r="BD275" s="39">
        <f>IF(AR274&lt;0,1,0)</f>
        <v>1</v>
      </c>
      <c r="BE275" t="str">
        <f>IF(B275=2,IF(AV274&lt;0.226,IF(AND(ABS(AA275)&lt;0.03,AO275&lt;0.8),IF(AND(AT275&lt;0.5 &amp; Q274&lt;14),2,1),0),IF(AV274&lt;0.8,IF(AND(AT275&gt;0.2,AK275&gt;-0.03,AA275&gt;-0.01),1,0),0)),"")</f>
        <v/>
      </c>
      <c r="BF275" t="str">
        <f>IF(B275=2,IF(AV274&lt;0.226,IF(AND(ABS(AA275)&lt;0.03,AO275&lt;0.8),IF(AND(AT275&lt;0.5 &amp; Q274&lt;14),2,1),0),IF(AV274&lt;0.8,IF(AND(AT275&gt;0.2,AK275&gt;-0.03,AA275&gt;-0.01),1,0),0)),"")</f>
        <v/>
      </c>
      <c r="BG275" t="str">
        <f>IF(B275=3,IF(AV274&lt;0.85,IF(AND(K275&gt;942,AT275&gt;0.9),0.25,1)*IF(AR274&lt;-0.004,1,0.5),0),"")</f>
        <v/>
      </c>
      <c r="BH275" t="str">
        <f>IF(B275=4,IF(AV274&lt;0.6,IF(AQ275&gt;=0,IF(K275&lt;1018,2,1),0),IF(AV274&gt;0.85,IF(AQ275&lt;=0,-0.5,0),0)),"")</f>
        <v/>
      </c>
      <c r="BI275">
        <f>IF(B275=5,IF(AV274&lt;0.4,IF(AQ275&gt; -0.004,1,0),IF(AV274&lt;0.95,IF(AND(AO275&lt;0.85,AT275&lt;0.95,AQ275&gt;0,K275&lt;1115),0.5,0),0)),"")</f>
        <v>1</v>
      </c>
      <c r="BJ275" s="25">
        <f>IF(MAX(BE275:BI275)=0,"",MAX(BE275:BI275)*AR275)</f>
        <v>1.0571132913079427E-2</v>
      </c>
    </row>
    <row r="276" spans="1:62">
      <c r="A276" s="1">
        <v>42912</v>
      </c>
      <c r="B276" s="41">
        <f t="shared" si="192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30"/>
        <v>3130.6390799999999</v>
      </c>
      <c r="T276" t="str">
        <f t="shared" ref="T276" si="1195">IF(AVERAGE(N275)&lt;S275,"熊",IF(AVERAGE(N275)&gt;S275,"牛",""))</f>
        <v>牛</v>
      </c>
      <c r="U276">
        <f t="shared" ref="U276" si="1196">MAX(H276,O276)</f>
        <v>3187.7836000000002</v>
      </c>
      <c r="V276">
        <f t="shared" ref="V276" si="1197">MIN(I276,P276)</f>
        <v>3157.0021999999999</v>
      </c>
      <c r="W276" s="40">
        <f t="shared" ref="W276" si="1198">LN(U276/V276)</f>
        <v>9.7029726360185094E-3</v>
      </c>
      <c r="X276">
        <f t="shared" ref="X276" si="1199">IF(U276=H276,J276,Q276)</f>
        <v>1448</v>
      </c>
      <c r="Y276">
        <f t="shared" ref="Y276" si="1200">IF(V276=I276,K276,R276)</f>
        <v>930</v>
      </c>
      <c r="Z276" s="25">
        <f t="shared" ref="Z276" si="1201">(U276-V276)/(C276)</f>
        <v>9.7501990971055712E-3</v>
      </c>
      <c r="AA276" s="25">
        <f t="shared" ref="AA276" si="1202">LN(C276/N275)</f>
        <v>-1.3511906319012276E-4</v>
      </c>
      <c r="AB276" s="25">
        <f t="shared" ref="AB276" si="1203">LN(N276/U276)</f>
        <v>-5.4504120395325014E-4</v>
      </c>
      <c r="AC276" s="25">
        <f t="shared" ref="AC276" si="1204">LN(N276/V276)</f>
        <v>9.1579314320651573E-3</v>
      </c>
      <c r="AD276" s="25">
        <f t="shared" ref="AD276" si="1205">LN(U276/C276)</f>
        <v>9.7029726360185094E-3</v>
      </c>
      <c r="AE276" s="25">
        <f t="shared" ref="AE276" si="1206">LN(V276/C276)</f>
        <v>0</v>
      </c>
      <c r="AF276" s="25">
        <f t="shared" ref="AF276" si="1207">LN(N276/C276)</f>
        <v>9.1579314320651573E-3</v>
      </c>
      <c r="AG276" s="25">
        <f t="shared" ref="AG276" si="1208">LN(N276/N275)</f>
        <v>9.0228123688749599E-3</v>
      </c>
      <c r="AH276" s="25">
        <f t="shared" ref="AH276" si="1209">LN(D276/C276)</f>
        <v>9.5370975616494301E-4</v>
      </c>
      <c r="AI276" s="25">
        <f t="shared" ref="AI276" si="1210">LN(E276/C276)</f>
        <v>3.5235576165112887E-3</v>
      </c>
      <c r="AJ276" s="25">
        <f t="shared" ref="AJ276" si="1211">LN(F276/C276)</f>
        <v>5.2794163065264139E-3</v>
      </c>
      <c r="AK276" s="25">
        <f t="shared" ref="AK276" si="1212">+LN(G276/C276)</f>
        <v>6.6748182788407854E-3</v>
      </c>
      <c r="AL276" s="25">
        <f t="shared" ref="AL276" si="1213">LN(H276/I276)</f>
        <v>8.2338834889716037E-3</v>
      </c>
      <c r="AM276" s="25">
        <f t="shared" ref="AM276" si="1214">LN(O276/P276)</f>
        <v>4.2189282836052801E-3</v>
      </c>
      <c r="AN276" s="25">
        <f t="shared" ref="AN276" si="1215">LN(L276/G276)</f>
        <v>0</v>
      </c>
      <c r="AO276" s="40">
        <f t="shared" ref="AO276" si="1216">(C276-I276)/(H276-I276)</f>
        <v>0</v>
      </c>
      <c r="AP276" s="40">
        <f t="shared" ref="AP276" si="1217">(N275-I276)/(H276-I276)</f>
        <v>1.634376304992519E-2</v>
      </c>
      <c r="AQ276" s="25">
        <f t="shared" ref="AQ276" si="1218">LN(M276/L276)</f>
        <v>1.064331284964715E-3</v>
      </c>
      <c r="AR276" s="25">
        <f t="shared" ref="AR276" si="1219">LN(N276/L276)</f>
        <v>2.4831131532242856E-3</v>
      </c>
      <c r="AS276" s="25">
        <f>LN(N276/C276)</f>
        <v>9.1579314320651573E-3</v>
      </c>
      <c r="AT276" s="28">
        <f>+(G276-I276)/(H276-I276)</f>
        <v>0.81002003700908942</v>
      </c>
      <c r="AU276" s="28">
        <f>+(N276-P276)/(O276-P276)</f>
        <v>0.87057306995908823</v>
      </c>
      <c r="AV276" s="40">
        <f>+(N276-V276)/(U276-V276)</f>
        <v>0.94356981813692475</v>
      </c>
      <c r="AW276" s="25">
        <f>LN(N276/C276)</f>
        <v>9.1579314320651573E-3</v>
      </c>
      <c r="AX276" s="28">
        <f>(N276-L276)/(U276-V276)</f>
        <v>0.25669722624701491</v>
      </c>
      <c r="AY276" s="25">
        <f>LN(G276/I276)</f>
        <v>6.6748182788407854E-3</v>
      </c>
      <c r="AZ276" s="25">
        <f>LN(N276/P276)</f>
        <v>3.6738870796521302E-3</v>
      </c>
      <c r="BA276" s="25">
        <f t="shared" ref="BA276" si="1220">AV275</f>
        <v>0.99215676352642168</v>
      </c>
      <c r="BB276" s="25">
        <f>AR275</f>
        <v>1.0571132913079427E-2</v>
      </c>
      <c r="BC276" s="25">
        <f t="shared" ref="BC276" si="1221">AS275</f>
        <v>6.0308579423197567E-3</v>
      </c>
      <c r="BD276" s="39">
        <f>IF(AR275&lt;0,1,0)</f>
        <v>0</v>
      </c>
      <c r="BE276" t="str">
        <f>IF(B276=2,IF(AV275&lt;0.226,IF(AND(ABS(AA276)&lt;0.03,AO276&lt;0.8),IF(AND(AT276&lt;0.5 &amp; Q275&lt;14),2,1),0),IF(AV275&lt;0.8,IF(AND(AT276&gt;0.2,AK276&gt;-0.03,AA276&gt;-0.01),1,0),0)),"")</f>
        <v/>
      </c>
      <c r="BF276" t="str">
        <f>IF(B276=2,IF(AV275&lt;0.226,IF(AND(ABS(AA276)&lt;0.03,AO276&lt;0.8),IF(AND(AT276&lt;0.5 &amp; Q275&lt;14),2,1),0),IF(AV275&lt;0.8,IF(AND(AT276&gt;0.2,AK276&gt;-0.03,AA276&gt;-0.01),1,0),0)),"")</f>
        <v/>
      </c>
      <c r="BG276" t="str">
        <f>IF(B276=3,IF(AV275&lt;0.85,IF(AND(K276&gt;942,AT276&gt;0.9),0.25,1)*IF(AR275&lt;-0.004,1,0.5),0),"")</f>
        <v/>
      </c>
      <c r="BH276" t="str">
        <f>IF(B276=4,IF(AV275&lt;0.6,IF(AQ276&gt;=0,IF(K276&lt;1018,2,1),0),IF(AV275&gt;0.85,IF(AQ276&lt;=0,-0.5,0),0)),"")</f>
        <v/>
      </c>
      <c r="BI276" t="str">
        <f>IF(B276=5,IF(AV275&lt;0.4,IF(AQ276&gt; -0.004,1,0),IF(AV275&lt;0.95,IF(AND(AO276&lt;0.85,AT276&lt;0.95,AQ276&gt;0,K276&lt;1115),0.5,0),0)),"")</f>
        <v/>
      </c>
      <c r="BJ276" s="25" t="str">
        <f>IF(MAX(BE276:BI276)=0,"",MAX(BE276:BI276)*AR276)</f>
        <v/>
      </c>
    </row>
    <row r="277" spans="1:62">
      <c r="A277" s="1">
        <v>42913</v>
      </c>
      <c r="B277" s="41">
        <f t="shared" si="192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30"/>
        <v>3134.5477600000004</v>
      </c>
      <c r="T277" t="str">
        <f t="shared" ref="T277" si="1222">IF(AVERAGE(N276)&lt;S276,"熊",IF(AVERAGE(N276)&gt;S276,"牛",""))</f>
        <v>牛</v>
      </c>
      <c r="U277">
        <f t="shared" ref="U277" si="1223">MAX(H277,O277)</f>
        <v>3193.4319</v>
      </c>
      <c r="V277">
        <f t="shared" ref="V277" si="1224">MIN(I277,P277)</f>
        <v>3172.6689999999999</v>
      </c>
      <c r="W277" s="40">
        <f t="shared" ref="W277" si="1225">LN(U277/V277)</f>
        <v>6.5229797474490089E-3</v>
      </c>
      <c r="X277">
        <f t="shared" ref="X277" si="1226">IF(U277=H277,J277,Q277)</f>
        <v>1438</v>
      </c>
      <c r="Y277">
        <f t="shared" ref="Y277" si="1227">IF(V277=I277,K277,R277)</f>
        <v>1329</v>
      </c>
      <c r="Z277" s="25">
        <f t="shared" ref="Z277" si="1228">(U277-V277)/(C277)</f>
        <v>6.522199805379162E-3</v>
      </c>
      <c r="AA277" s="25">
        <f t="shared" ref="AA277" si="1229">LN(C277/N276)</f>
        <v>-8.2481011248298109E-4</v>
      </c>
      <c r="AB277" s="25">
        <f t="shared" ref="AB277" si="1230">LN(N277/U277)</f>
        <v>-6.0053753859710718E-4</v>
      </c>
      <c r="AC277" s="25">
        <f t="shared" ref="AC277" si="1231">LN(N277/V277)</f>
        <v>5.9224422088520658E-3</v>
      </c>
      <c r="AD277" s="25">
        <f t="shared" ref="AD277" si="1232">LN(U277/C277)</f>
        <v>3.1401414673057557E-3</v>
      </c>
      <c r="AE277" s="25">
        <f t="shared" ref="AE277" si="1233">LN(V277/C277)</f>
        <v>-3.3828382801432419E-3</v>
      </c>
      <c r="AF277" s="25">
        <f t="shared" ref="AF277" si="1234">LN(N277/C277)</f>
        <v>2.539603928708702E-3</v>
      </c>
      <c r="AG277" s="25">
        <f t="shared" ref="AG277" si="1235">LN(N277/N276)</f>
        <v>1.7147938162258188E-3</v>
      </c>
      <c r="AH277" s="25">
        <f t="shared" ref="AH277" si="1236">LN(D277/C277)</f>
        <v>-4.0920348974591713E-4</v>
      </c>
      <c r="AI277" s="25">
        <f t="shared" ref="AI277" si="1237">LN(E277/C277)</f>
        <v>8.908772712331839E-4</v>
      </c>
      <c r="AJ277" s="25">
        <f t="shared" ref="AJ277" si="1238">LN(F277/C277)</f>
        <v>-5.1838204005935878E-4</v>
      </c>
      <c r="AK277" s="25">
        <f t="shared" ref="AK277" si="1239">+LN(G277/C277)</f>
        <v>-2.3863979202432003E-4</v>
      </c>
      <c r="AL277" s="25">
        <f t="shared" ref="AL277" si="1240">LN(H277/I277)</f>
        <v>2.9449337421283183E-3</v>
      </c>
      <c r="AM277" s="25">
        <f t="shared" ref="AM277" si="1241">LN(O277/P277)</f>
        <v>6.5229797474490089E-3</v>
      </c>
      <c r="AN277" s="25">
        <f t="shared" ref="AN277" si="1242">LN(L277/G277)</f>
        <v>0</v>
      </c>
      <c r="AO277" s="40">
        <f t="shared" ref="AO277" si="1243">(C277-I277)/(H277-I277)</f>
        <v>0.5816466973230896</v>
      </c>
      <c r="AP277" s="40">
        <f t="shared" ref="AP277" si="1244">(N276-I277)/(H277-I277)</f>
        <v>0.86190745462887186</v>
      </c>
      <c r="AQ277" s="25">
        <f t="shared" ref="AQ277" si="1245">LN(M277/L277)</f>
        <v>-1.9560632809722551E-3</v>
      </c>
      <c r="AR277" s="25">
        <f t="shared" ref="AR277" si="1246">LN(N277/L277)</f>
        <v>2.7782437207331413E-3</v>
      </c>
      <c r="AS277" s="25">
        <f>LN(N277/C277)</f>
        <v>2.539603928708702E-3</v>
      </c>
      <c r="AT277" s="28">
        <f>+(G277-I277)/(H277-I277)</f>
        <v>0.5006028145571535</v>
      </c>
      <c r="AU277" s="28">
        <f>+(N277-P277)/(O277-P277)</f>
        <v>0.90766222444842237</v>
      </c>
      <c r="AV277" s="40">
        <f>+(N277-V277)/(U277-V277)</f>
        <v>0.90766222444842237</v>
      </c>
      <c r="AW277" s="25">
        <f>LN(N277/C277)</f>
        <v>2.539603928708702E-3</v>
      </c>
      <c r="AX277" s="28">
        <f>(N277-L277)/(U277-V277)</f>
        <v>0.42645776842350047</v>
      </c>
      <c r="AY277" s="25">
        <f>LN(G277/I277)</f>
        <v>1.4753261960865343E-3</v>
      </c>
      <c r="AZ277" s="25">
        <f>LN(N277/P277)</f>
        <v>5.9224422088520658E-3</v>
      </c>
      <c r="BA277" s="25">
        <f t="shared" ref="BA277" si="1247">AV276</f>
        <v>0.94356981813692475</v>
      </c>
      <c r="BB277" s="25">
        <f>AR276</f>
        <v>2.4831131532242856E-3</v>
      </c>
      <c r="BC277" s="25">
        <f t="shared" ref="BC277" si="1248">AS276</f>
        <v>9.1579314320651573E-3</v>
      </c>
      <c r="BD277" s="39">
        <f>IF(AR276&lt;0,1,0)</f>
        <v>0</v>
      </c>
      <c r="BE277">
        <f>IF(B277=2,IF(AV276&lt;0.226,IF(AND(ABS(AA277)&lt;0.03,AO277&lt;0.8),IF(AND(AT277&lt;0.5 &amp; Q276&lt;14),2,1),0),IF(AV276&lt;0.8,IF(AND(AT277&gt;0.2,AK277&gt;-0.03,AA277&gt;-0.01),1,0),0)),"")</f>
        <v>0</v>
      </c>
      <c r="BF277">
        <f>IF(B277=2,IF(AV276&lt;0.226,IF(AND(ABS(AA277)&lt;0.03,AO277&lt;0.8),IF(AND(AT277&lt;0.5 &amp; Q276&lt;14),2,1),0),IF(AV276&lt;0.8,IF(AND(AT277&gt;0.2,AK277&gt;-0.03,AA277&gt;-0.01),1,0),0)),"")</f>
        <v>0</v>
      </c>
      <c r="BG277" t="str">
        <f>IF(B277=3,IF(AV276&lt;0.85,IF(AND(K277&gt;942,AT277&gt;0.9),0.25,1)*IF(AR276&lt;-0.004,1,0.5),0),"")</f>
        <v/>
      </c>
      <c r="BH277" t="str">
        <f>IF(B277=4,IF(AV276&lt;0.6,IF(AQ277&gt;=0,IF(K277&lt;1018,2,1),0),IF(AV276&gt;0.85,IF(AQ277&lt;=0,-0.5,0),0)),"")</f>
        <v/>
      </c>
      <c r="BI277" t="str">
        <f>IF(B277=5,IF(AV276&lt;0.4,IF(AQ277&gt; -0.004,1,0),IF(AV276&lt;0.95,IF(AND(AO277&lt;0.85,AT277&lt;0.95,AQ277&gt;0,K277&lt;1115),0.5,0),0)),"")</f>
        <v/>
      </c>
      <c r="BJ277" s="25" t="str">
        <f>IF(MAX(BE277:BI277)=0,"",MAX(BE277:BI277)*AR277)</f>
        <v/>
      </c>
    </row>
    <row r="278" spans="1:62">
      <c r="A278" s="1">
        <v>42914</v>
      </c>
      <c r="B278" s="41">
        <f t="shared" si="192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30"/>
        <v>3138.6209950000002</v>
      </c>
      <c r="T278" t="str">
        <f t="shared" ref="T278" si="1249">IF(AVERAGE(N277)&lt;S277,"熊",IF(AVERAGE(N277)&gt;S277,"牛",""))</f>
        <v>牛</v>
      </c>
      <c r="U278">
        <f t="shared" ref="U278" si="1250">MAX(H278,O278)</f>
        <v>3193.4340000000002</v>
      </c>
      <c r="V278">
        <f t="shared" ref="V278" si="1251">MIN(I278,P278)</f>
        <v>3171.1100999999999</v>
      </c>
      <c r="W278" s="40">
        <f t="shared" ref="W278" si="1252">LN(U278/V278)</f>
        <v>7.0151109644548239E-3</v>
      </c>
      <c r="X278">
        <f t="shared" ref="X278" si="1253">IF(U278=H278,J278,Q278)</f>
        <v>1300</v>
      </c>
      <c r="Y278">
        <f t="shared" ref="Y278" si="1254">IF(V278=I278,K278,R278)</f>
        <v>1450</v>
      </c>
      <c r="Z278" s="25">
        <f t="shared" ref="Z278" si="1255">(U278-V278)/(C278)</f>
        <v>7.0120824841202883E-3</v>
      </c>
      <c r="AA278" s="25">
        <f t="shared" ref="AA278" si="1256">LN(C278/N277)</f>
        <v>-2.4725085257427263E-3</v>
      </c>
      <c r="AB278" s="25">
        <f t="shared" ref="AB278" si="1257">LN(N278/U278)</f>
        <v>-6.1346714746234616E-3</v>
      </c>
      <c r="AC278" s="25">
        <f t="shared" ref="AC278" si="1258">LN(N278/V278)</f>
        <v>8.8043948983142402E-4</v>
      </c>
      <c r="AD278" s="25">
        <f t="shared" ref="AD278" si="1259">LN(U278/C278)</f>
        <v>3.0737036638675873E-3</v>
      </c>
      <c r="AE278" s="25">
        <f t="shared" ref="AE278" si="1260">LN(V278/C278)</f>
        <v>-3.9414073005872175E-3</v>
      </c>
      <c r="AF278" s="25">
        <f t="shared" ref="AF278" si="1261">LN(N278/C278)</f>
        <v>-3.0609678107557858E-3</v>
      </c>
      <c r="AG278" s="25">
        <f t="shared" ref="AG278" si="1262">LN(N278/N277)</f>
        <v>-5.533476336498493E-3</v>
      </c>
      <c r="AH278" s="25">
        <f t="shared" ref="AH278" si="1263">LN(D278/C278)</f>
        <v>-1.4534528769510812E-3</v>
      </c>
      <c r="AI278" s="25">
        <f t="shared" ref="AI278" si="1264">LN(E278/C278)</f>
        <v>-1.9928228711520927E-3</v>
      </c>
      <c r="AJ278" s="25">
        <f t="shared" ref="AJ278" si="1265">LN(F278/C278)</f>
        <v>-9.2188666851420386E-4</v>
      </c>
      <c r="AK278" s="25">
        <f t="shared" ref="AK278" si="1266">+LN(G278/C278)</f>
        <v>2.8805073763247093E-3</v>
      </c>
      <c r="AL278" s="25">
        <f t="shared" ref="AL278" si="1267">LN(H278/I278)</f>
        <v>5.8262609228411219E-3</v>
      </c>
      <c r="AM278" s="25">
        <f t="shared" ref="AM278" si="1268">LN(O278/P278)</f>
        <v>7.0151109644548239E-3</v>
      </c>
      <c r="AN278" s="25">
        <f t="shared" ref="AN278" si="1269">LN(L278/G278)</f>
        <v>0</v>
      </c>
      <c r="AO278" s="40">
        <f t="shared" ref="AO278" si="1270">(C278-I278)/(H278-I278)</f>
        <v>0.50487111887471869</v>
      </c>
      <c r="AP278" s="40">
        <f t="shared" ref="AP278" si="1271">(N277-I278)/(H278-I278)</f>
        <v>0.92978256533014148</v>
      </c>
      <c r="AQ278" s="25">
        <f t="shared" ref="AQ278" si="1272">LN(M278/L278)</f>
        <v>-1.1327449970522842E-3</v>
      </c>
      <c r="AR278" s="25">
        <f>LN(N278/L278)</f>
        <v>-5.9414751870804439E-3</v>
      </c>
      <c r="AS278" s="25">
        <f>LN(N278/C278)</f>
        <v>-3.0609678107557858E-3</v>
      </c>
      <c r="AT278" s="28">
        <f>+(G278-I278)/(H278-I278)</f>
        <v>1</v>
      </c>
      <c r="AU278" s="28">
        <f>+(N278-P278)/(O278-P278)</f>
        <v>0.12512150654679646</v>
      </c>
      <c r="AV278" s="40">
        <f>+(N278-V278)/(U278-V278)</f>
        <v>0.12512150654679646</v>
      </c>
      <c r="AW278" s="25">
        <f>LN(N278/C278)</f>
        <v>-3.0609678107557858E-3</v>
      </c>
      <c r="AX278" s="28">
        <f>(N278-L278)/(U278-V278)</f>
        <v>-0.84724443309636721</v>
      </c>
      <c r="AY278" s="25">
        <f>LN(G278/I278)</f>
        <v>5.8262609228411219E-3</v>
      </c>
      <c r="AZ278" s="25">
        <f>LN(N278/P278)</f>
        <v>8.8043948983142402E-4</v>
      </c>
      <c r="BA278" s="25">
        <f t="shared" ref="BA278" si="1273">AV277</f>
        <v>0.90766222444842237</v>
      </c>
      <c r="BB278" s="25">
        <f>AR277</f>
        <v>2.7782437207331413E-3</v>
      </c>
      <c r="BC278" s="25">
        <f t="shared" ref="BC278" si="1274">AS277</f>
        <v>2.539603928708702E-3</v>
      </c>
      <c r="BD278" s="39">
        <f>IF(AR277&lt;0,1,0)</f>
        <v>0</v>
      </c>
      <c r="BE278" t="str">
        <f>IF(B278=2,IF(AV277&lt;0.226,IF(AND(ABS(AA278)&lt;0.03,AO278&lt;0.8),IF(AND(AT278&lt;0.5 &amp; Q277&lt;14),2,1),0),IF(AV277&lt;0.8,IF(AND(AT278&gt;0.2,AK278&gt;-0.03,AA278&gt;-0.01),1,0),0)),"")</f>
        <v/>
      </c>
      <c r="BF278" t="str">
        <f>IF(B278=2,IF(AV277&lt;0.226,IF(AND(ABS(AA278)&lt;0.03,AO278&lt;0.8),IF(AND(AT278&lt;0.5 &amp; Q277&lt;14),2,1),0),IF(AV277&lt;0.8,IF(AND(AT278&gt;0.2,AK278&gt;-0.03,AA278&gt;-0.01),1,0),0)),"")</f>
        <v/>
      </c>
      <c r="BG278">
        <f>IF(B278=3,IF(AV277&lt;0.85,IF(AND(K278&gt;942,AT278&gt;0.9),0.25,1)*IF(AR277&lt;-0.004,1,0.5),0),"")</f>
        <v>0</v>
      </c>
      <c r="BH278" t="str">
        <f>IF(B278=4,IF(AV277&lt;0.6,IF(AQ278&gt;=0,IF(K278&lt;1018,2,1),0),IF(AV277&gt;0.85,IF(AQ278&lt;=0,-0.5,0),0)),"")</f>
        <v/>
      </c>
      <c r="BI278" t="str">
        <f>IF(B278=5,IF(AV277&lt;0.4,IF(AQ278&gt; -0.004,1,0),IF(AV277&lt;0.95,IF(AND(AO278&lt;0.85,AT278&lt;0.95,AQ278&gt;0,K278&lt;1115),0.5,0),0)),"")</f>
        <v/>
      </c>
      <c r="BJ278" s="25" t="str">
        <f>IF(MAX(BE278:BI278)=0,"",MAX(BE278:BI278)*AR278)</f>
        <v/>
      </c>
    </row>
    <row r="279" spans="1:62">
      <c r="A279" s="1">
        <v>42915</v>
      </c>
      <c r="B279" s="41">
        <f t="shared" si="192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30"/>
        <v>3141.4576600000005</v>
      </c>
      <c r="T279" t="str">
        <f t="shared" ref="T279" si="1275">IF(AVERAGE(N278)&lt;S278,"熊",IF(AVERAGE(N278)&gt;S278,"牛",""))</f>
        <v>牛</v>
      </c>
      <c r="U279">
        <f t="shared" ref="U279" si="1276">MAX(H279,O279)</f>
        <v>3188.6649000000002</v>
      </c>
      <c r="V279">
        <f t="shared" ref="V279" si="1277">MIN(I279,P279)</f>
        <v>3174.3901000000001</v>
      </c>
      <c r="W279" s="40">
        <f t="shared" ref="W279" si="1278">LN(U279/V279)</f>
        <v>4.4867831403072149E-3</v>
      </c>
      <c r="X279">
        <f t="shared" ref="X279" si="1279">IF(U279=H279,J279,Q279)</f>
        <v>1434</v>
      </c>
      <c r="Y279">
        <f t="shared" ref="Y279" si="1280">IF(V279=I279,K279,R279)</f>
        <v>942</v>
      </c>
      <c r="Z279" s="25">
        <f t="shared" ref="Z279" si="1281">(U279-V279)/(C279)</f>
        <v>4.4960267637499133E-3</v>
      </c>
      <c r="AA279" s="25">
        <f t="shared" ref="AA279" si="1282">LN(C279/N278)</f>
        <v>3.3952421951607249E-4</v>
      </c>
      <c r="AB279" s="25">
        <f t="shared" ref="AB279" si="1283">LN(N279/U279)</f>
        <v>-2.4031752892338435E-4</v>
      </c>
      <c r="AC279" s="25">
        <f t="shared" ref="AC279" si="1284">LN(N279/V279)</f>
        <v>4.2464656113837913E-3</v>
      </c>
      <c r="AD279" s="25">
        <f t="shared" ref="AD279" si="1285">LN(U279/C279)</f>
        <v>4.3006229732323363E-3</v>
      </c>
      <c r="AE279" s="25">
        <f t="shared" ref="AE279" si="1286">LN(V279/C279)</f>
        <v>-1.8616016707505211E-4</v>
      </c>
      <c r="AF279" s="25">
        <f t="shared" ref="AF279" si="1287">LN(N279/C279)</f>
        <v>4.0603054443087922E-3</v>
      </c>
      <c r="AG279" s="25">
        <f t="shared" ref="AG279" si="1288">LN(N279/N278)</f>
        <v>4.3998296638248311E-3</v>
      </c>
      <c r="AH279" s="25">
        <f t="shared" ref="AH279" si="1289">LN(D279/C279)</f>
        <v>1.0870689442770867E-3</v>
      </c>
      <c r="AI279" s="25">
        <f t="shared" ref="AI279" si="1290">LN(E279/C279)</f>
        <v>1.1855402512492865E-3</v>
      </c>
      <c r="AJ279" s="25">
        <f t="shared" ref="AJ279" si="1291">LN(F279/C279)</f>
        <v>-1.2788288545229314E-5</v>
      </c>
      <c r="AK279" s="25">
        <f t="shared" ref="AK279" si="1292">+LN(G279/C279)</f>
        <v>2.5870283791179869E-3</v>
      </c>
      <c r="AL279" s="25">
        <f t="shared" ref="AL279" si="1293">LN(H279/I279)</f>
        <v>4.1409046156876614E-3</v>
      </c>
      <c r="AM279" s="25">
        <f t="shared" ref="AM279" si="1294">LN(O279/P279)</f>
        <v>3.7194026268665709E-3</v>
      </c>
      <c r="AN279" s="25">
        <f t="shared" ref="AN279" si="1295">LN(L279/G279)</f>
        <v>0</v>
      </c>
      <c r="AO279" s="40">
        <f t="shared" ref="AO279" si="1296">(C279-I279)/(H279-I279)</f>
        <v>4.4867560981157496E-2</v>
      </c>
      <c r="AP279" s="40">
        <f t="shared" ref="AP279" si="1297">(N278-I279)/(H279-I279)</f>
        <v>-3.6956901329335386E-2</v>
      </c>
      <c r="AQ279" s="25">
        <f t="shared" ref="AQ279" si="1298">LN(M279/L279)</f>
        <v>-8.5126550341710718E-4</v>
      </c>
      <c r="AR279" s="25">
        <f t="shared" ref="AR279" si="1299">LN(N279/L279)</f>
        <v>1.4732770651907851E-3</v>
      </c>
      <c r="AS279" s="25">
        <f>LN(N279/C279)</f>
        <v>4.0603054443087922E-3</v>
      </c>
      <c r="AT279" s="28">
        <f>+(G279-I279)/(H279-I279)</f>
        <v>0.66924787998877222</v>
      </c>
      <c r="AU279" s="28">
        <f>+(N279-P279)/(O279-P279)</f>
        <v>0.93527568234230507</v>
      </c>
      <c r="AV279" s="40">
        <f>+(N279-V279)/(U279-V279)</f>
        <v>0.94632499229411138</v>
      </c>
      <c r="AW279" s="25">
        <f>LN(N279/C279)</f>
        <v>4.0603054443087922E-3</v>
      </c>
      <c r="AX279" s="28">
        <f>(N279-L279)/(U279-V279)</f>
        <v>0.32877518424076796</v>
      </c>
      <c r="AY279" s="25">
        <f>LN(G279/I279)</f>
        <v>2.7731885461929327E-3</v>
      </c>
      <c r="AZ279" s="25">
        <f>LN(N279/P279)</f>
        <v>3.4790850979431937E-3</v>
      </c>
      <c r="BA279" s="25">
        <f t="shared" ref="BA279" si="1300">AV278</f>
        <v>0.12512150654679646</v>
      </c>
      <c r="BB279" s="25">
        <f>AR278</f>
        <v>-5.9414751870804439E-3</v>
      </c>
      <c r="BC279" s="25">
        <f t="shared" ref="BC279" si="1301">AS278</f>
        <v>-3.0609678107557858E-3</v>
      </c>
      <c r="BD279" s="39">
        <f>IF(AR278&lt;0,1,0)</f>
        <v>1</v>
      </c>
      <c r="BE279" t="str">
        <f>IF(B279=2,IF(AV278&lt;0.226,IF(AND(ABS(AA279)&lt;0.03,AO279&lt;0.8),IF(AND(AT279&lt;0.5 &amp; Q278&lt;14),2,1),0),IF(AV278&lt;0.8,IF(AND(AT279&gt;0.2,AK279&gt;-0.03,AA279&gt;-0.01),1,0),0)),"")</f>
        <v/>
      </c>
      <c r="BF279" t="str">
        <f>IF(B279=2,IF(AV278&lt;0.226,IF(AND(ABS(AA279)&lt;0.03,AO279&lt;0.8),IF(AND(AT279&lt;0.5 &amp; Q278&lt;14),2,1),0),IF(AV278&lt;0.8,IF(AND(AT279&gt;0.2,AK279&gt;-0.03,AA279&gt;-0.01),1,0),0)),"")</f>
        <v/>
      </c>
      <c r="BG279" t="str">
        <f>IF(B279=3,IF(AV278&lt;0.85,IF(AND(K279&gt;942,AT279&gt;0.9),0.25,1)*IF(AR278&lt;-0.004,1,0.5),0),"")</f>
        <v/>
      </c>
      <c r="BH279">
        <f>IF(B279=4,IF(AV278&lt;0.6,IF(AQ279&gt;=0,IF(K279&lt;1018,2,1),0),IF(AV278&gt;0.85,IF(AQ279&lt;=0,-0.5,0),0)),"")</f>
        <v>0</v>
      </c>
      <c r="BI279" t="str">
        <f>IF(B279=5,IF(AV278&lt;0.4,IF(AQ279&gt; -0.004,1,0),IF(AV278&lt;0.95,IF(AND(AO279&lt;0.85,AT279&lt;0.95,AQ279&gt;0,K279&lt;1115),0.5,0),0)),"")</f>
        <v/>
      </c>
      <c r="BJ279" s="25" t="str">
        <f>IF(MAX(BE279:BI279)=0,"",MAX(BE279:BI279)*AR279)</f>
        <v/>
      </c>
    </row>
    <row r="280" spans="1:62">
      <c r="A280" s="1">
        <v>42916</v>
      </c>
      <c r="B280" s="41">
        <f t="shared" si="192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30"/>
        <v>3145.7676799999999</v>
      </c>
      <c r="T280" t="str">
        <f t="shared" ref="T280" si="1302">IF(AVERAGE(N279)&lt;S279,"熊",IF(AVERAGE(N279)&gt;S279,"牛",""))</f>
        <v>牛</v>
      </c>
      <c r="U280">
        <f t="shared" ref="U280" si="1303">MAX(H280,O280)</f>
        <v>3193.0587</v>
      </c>
      <c r="V280">
        <f t="shared" ref="V280" si="1304">MIN(I280,P280)</f>
        <v>3171.6046999999999</v>
      </c>
      <c r="W280" s="40">
        <f t="shared" ref="W280" si="1305">LN(U280/V280)</f>
        <v>6.7416232116972903E-3</v>
      </c>
      <c r="X280">
        <f t="shared" ref="X280" si="1306">IF(U280=H280,J280,Q280)</f>
        <v>1445</v>
      </c>
      <c r="Y280">
        <f t="shared" ref="Y280" si="1307">IF(V280=I280,K280,R280)</f>
        <v>1059</v>
      </c>
      <c r="Z280" s="25">
        <f t="shared" ref="Z280" si="1308">(U280-V280)/(C280)</f>
        <v>6.7530218702660516E-3</v>
      </c>
      <c r="AA280" s="25">
        <f t="shared" ref="AA280" si="1309">LN(C280/N279)</f>
        <v>-3.4409660275925283E-3</v>
      </c>
      <c r="AB280" s="25">
        <f t="shared" ref="AB280" si="1310">LN(N280/U280)</f>
        <v>-6.2489402495661357E-4</v>
      </c>
      <c r="AC280" s="25">
        <f t="shared" ref="AC280" si="1311">LN(N280/V280)</f>
        <v>6.1167291867406824E-3</v>
      </c>
      <c r="AD280" s="25">
        <f t="shared" ref="AD280" si="1312">LN(U280/C280)</f>
        <v>5.05827854083716E-3</v>
      </c>
      <c r="AE280" s="25">
        <f t="shared" ref="AE280" si="1313">LN(V280/C280)</f>
        <v>-1.6833446708600717E-3</v>
      </c>
      <c r="AF280" s="25">
        <f t="shared" ref="AF280" si="1314">LN(N280/C280)</f>
        <v>4.4333845158807395E-3</v>
      </c>
      <c r="AG280" s="25">
        <f t="shared" ref="AG280" si="1315">LN(N280/N279)</f>
        <v>9.9241848828805117E-4</v>
      </c>
      <c r="AH280" s="25">
        <f t="shared" ref="AH280" si="1316">LN(D280/C280)</f>
        <v>-7.7503750316489973E-4</v>
      </c>
      <c r="AI280" s="25">
        <f t="shared" ref="AI280" si="1317">LN(E280/C280)</f>
        <v>-5.8270994827327126E-4</v>
      </c>
      <c r="AJ280" s="25">
        <f t="shared" ref="AJ280" si="1318">LN(F280/C280)</f>
        <v>1.1930734633099046E-3</v>
      </c>
      <c r="AK280" s="25">
        <f t="shared" ref="AK280" si="1319">+LN(G280/C280)</f>
        <v>1.7177838301662078E-3</v>
      </c>
      <c r="AL280" s="25">
        <f t="shared" ref="AL280" si="1320">LN(H280/I280)</f>
        <v>3.6295142129658896E-3</v>
      </c>
      <c r="AM280" s="25">
        <f t="shared" ref="AM280" si="1321">LN(O280/P280)</f>
        <v>4.0024134907710633E-3</v>
      </c>
      <c r="AN280" s="25">
        <f t="shared" ref="AN280" si="1322">LN(L280/G280)</f>
        <v>0</v>
      </c>
      <c r="AO280" s="40">
        <f t="shared" ref="AO280" si="1323">(C280-I280)/(H280-I280)</f>
        <v>0.46334209134344928</v>
      </c>
      <c r="AP280" s="40">
        <f t="shared" ref="AP280" si="1324">(N279-I280)/(H280-I280)</f>
        <v>1.4129011558838993</v>
      </c>
      <c r="AQ280" s="25">
        <f t="shared" ref="AQ280" si="1325">LN(M280/L280)</f>
        <v>-2.6995765002989984E-4</v>
      </c>
      <c r="AR280" s="25">
        <f t="shared" ref="AR280" si="1326">LN(N280/L280)</f>
        <v>2.7156006857145341E-3</v>
      </c>
      <c r="AS280" s="25">
        <f>LN(N280/C280)</f>
        <v>4.4333845158807395E-3</v>
      </c>
      <c r="AT280" s="28">
        <f>+(G280-I280)/(H280-I280)</f>
        <v>0.93696834109413607</v>
      </c>
      <c r="AU280" s="28">
        <f>+(N280-P280)/(O280-P280)</f>
        <v>0.84360691212443129</v>
      </c>
      <c r="AV280" s="40">
        <f>+(N280-V280)/(U280-V280)</f>
        <v>0.90702433112705427</v>
      </c>
      <c r="AW280" s="25">
        <f>LN(N280/C280)</f>
        <v>4.4333845158807395E-3</v>
      </c>
      <c r="AX280" s="28">
        <f>(N280-L280)/(U280-V280)</f>
        <v>0.40337000093221415</v>
      </c>
      <c r="AY280" s="25">
        <f>LN(G280/I280)</f>
        <v>3.4011285010261921E-3</v>
      </c>
      <c r="AZ280" s="25">
        <f>LN(N280/P280)</f>
        <v>3.3775194658144762E-3</v>
      </c>
      <c r="BA280" s="25">
        <f t="shared" ref="BA280" si="1327">AV279</f>
        <v>0.94632499229411138</v>
      </c>
      <c r="BB280" s="25">
        <f>AR279</f>
        <v>1.4732770651907851E-3</v>
      </c>
      <c r="BC280" s="25">
        <f t="shared" ref="BC280" si="1328">AS279</f>
        <v>4.0603054443087922E-3</v>
      </c>
      <c r="BD280" s="39">
        <f>IF(AR279&lt;0,1,0)</f>
        <v>0</v>
      </c>
      <c r="BE280" t="str">
        <f>IF(B280=2,IF(AV279&lt;0.226,IF(AND(ABS(AA280)&lt;0.03,AO280&lt;0.8),IF(AND(AT280&lt;0.5 &amp; Q279&lt;14),2,1),0),IF(AV279&lt;0.8,IF(AND(AT280&gt;0.2,AK280&gt;-0.03,AA280&gt;-0.01),1,0),0)),"")</f>
        <v/>
      </c>
      <c r="BF280" t="str">
        <f>IF(B280=2,IF(AV279&lt;0.226,IF(AND(ABS(AA280)&lt;0.03,AO280&lt;0.8),IF(AND(AT280&lt;0.5 &amp; Q279&lt;14),2,1),0),IF(AV279&lt;0.8,IF(AND(AT280&gt;0.2,AK280&gt;-0.03,AA280&gt;-0.01),1,0),0)),"")</f>
        <v/>
      </c>
      <c r="BG280" t="str">
        <f>IF(B280=3,IF(AV279&lt;0.85,IF(AND(K280&gt;942,AT280&gt;0.9),0.25,1)*IF(AR279&lt;-0.004,1,0.5),0),"")</f>
        <v/>
      </c>
      <c r="BH280" t="str">
        <f>IF(B280=4,IF(AV279&lt;0.6,IF(AQ280&gt;=0,IF(K280&lt;1018,2,1),0),IF(AV279&gt;0.85,IF(AQ280&lt;=0,-0.5,0),0)),"")</f>
        <v/>
      </c>
      <c r="BI280">
        <f>IF(B280=5,IF(AV279&lt;0.4,IF(AQ280&gt; -0.004,1,0),IF(AV279&lt;0.95,IF(AND(AO280&lt;0.85,AT280&lt;0.95,AQ280&gt;0,K280&lt;1115),0.5,0),0)),"")</f>
        <v>0</v>
      </c>
      <c r="BJ280" s="25" t="str">
        <f>IF(MAX(BE280:BI280)=0,"",MAX(BE280:BI280)*AR280)</f>
        <v/>
      </c>
    </row>
    <row r="281" spans="1:62">
      <c r="A281" s="1">
        <v>42919</v>
      </c>
      <c r="B281" s="41">
        <f t="shared" si="192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30"/>
        <v>3150.0218050000003</v>
      </c>
      <c r="T281" t="str">
        <f t="shared" ref="T281" si="1329">IF(AVERAGE(N280)&lt;S280,"熊",IF(AVERAGE(N280)&gt;S280,"牛",""))</f>
        <v>牛</v>
      </c>
      <c r="U281">
        <f t="shared" ref="U281" si="1330">MAX(H281,O281)</f>
        <v>3196.2811999999999</v>
      </c>
      <c r="V281">
        <f t="shared" ref="V281" si="1331">MIN(I281,P281)</f>
        <v>3177.0243999999998</v>
      </c>
      <c r="W281" s="40">
        <f t="shared" ref="W281" si="1332">LN(U281/V281)</f>
        <v>6.0429735554689496E-3</v>
      </c>
      <c r="X281">
        <f t="shared" ref="X281" si="1333">IF(U281=H281,J281,Q281)</f>
        <v>1500</v>
      </c>
      <c r="Y281">
        <f t="shared" ref="Y281" si="1334">IF(V281=I281,K281,R281)</f>
        <v>1019</v>
      </c>
      <c r="Z281" s="25">
        <f t="shared" ref="Z281" si="1335">(U281-V281)/(C281)</f>
        <v>6.0328354821754327E-3</v>
      </c>
      <c r="AA281" s="25">
        <f t="shared" ref="AA281" si="1336">LN(C281/N280)</f>
        <v>2.9271217400021938E-4</v>
      </c>
      <c r="AB281" s="25">
        <f t="shared" ref="AB281" si="1337">LN(N281/U281)</f>
        <v>-4.6712055953396404E-4</v>
      </c>
      <c r="AC281" s="25">
        <f t="shared" ref="AC281" si="1338">LN(N281/V281)</f>
        <v>5.5758529959349769E-3</v>
      </c>
      <c r="AD281" s="25">
        <f t="shared" ref="AD281" si="1339">LN(U281/C281)</f>
        <v>1.3408933371744747E-3</v>
      </c>
      <c r="AE281" s="25">
        <f t="shared" ref="AE281" si="1340">LN(V281/C281)</f>
        <v>-4.7020802182945317E-3</v>
      </c>
      <c r="AF281" s="25">
        <f t="shared" ref="AF281" si="1341">LN(N281/C281)</f>
        <v>8.7377277764039119E-4</v>
      </c>
      <c r="AG281" s="25">
        <f t="shared" ref="AG281" si="1342">LN(N281/N280)</f>
        <v>1.1664849516407783E-3</v>
      </c>
      <c r="AH281" s="25">
        <f t="shared" ref="AH281" si="1343">LN(D281/C281)</f>
        <v>9.8773372940543001E-5</v>
      </c>
      <c r="AI281" s="25">
        <f t="shared" ref="AI281" si="1344">LN(E281/C281)</f>
        <v>-3.3326373413925116E-4</v>
      </c>
      <c r="AJ281" s="25">
        <f t="shared" ref="AJ281" si="1345">LN(F281/C281)</f>
        <v>-1.381124279700041E-3</v>
      </c>
      <c r="AK281" s="25">
        <f t="shared" ref="AK281" si="1346">+LN(G281/C281)</f>
        <v>5.392659017512514E-4</v>
      </c>
      <c r="AL281" s="25">
        <f t="shared" ref="AL281" si="1347">LN(H281/I281)</f>
        <v>5.2643597700376176E-3</v>
      </c>
      <c r="AM281" s="25">
        <f t="shared" ref="AM281" si="1348">LN(O281/P281)</f>
        <v>2.4987382189381453E-3</v>
      </c>
      <c r="AN281" s="25">
        <f t="shared" ref="AN281" si="1349">LN(L281/G281)</f>
        <v>0</v>
      </c>
      <c r="AO281" s="40">
        <f t="shared" ref="AO281" si="1350">(C281-I281)/(H281-I281)</f>
        <v>0.89293999081643149</v>
      </c>
      <c r="AP281" s="40">
        <f t="shared" ref="AP281" si="1351">(N280-I281)/(H281-I281)</f>
        <v>0.83723038207176892</v>
      </c>
      <c r="AQ281" s="25">
        <f t="shared" ref="AQ281" si="1352">LN(M281/L281)</f>
        <v>-8.2097867023617308E-4</v>
      </c>
      <c r="AR281" s="25">
        <f t="shared" ref="AR281" si="1353">LN(N281/L281)</f>
        <v>3.3450687588922366E-4</v>
      </c>
      <c r="AS281" s="25">
        <f>LN(N281/C281)</f>
        <v>8.7377277764039119E-4</v>
      </c>
      <c r="AT281" s="28">
        <f>+(G281-I281)/(H281-I281)</f>
        <v>0.99561693829720022</v>
      </c>
      <c r="AU281" s="28">
        <f>+(N281-P281)/(O281-P281)</f>
        <v>0.81286747652540015</v>
      </c>
      <c r="AV281" s="40">
        <f>+(N281-V281)/(U281-V281)</f>
        <v>0.92248452494704325</v>
      </c>
      <c r="AW281" s="25">
        <f>LN(N281/C281)</f>
        <v>8.7377277764039119E-4</v>
      </c>
      <c r="AX281" s="28">
        <f>(N281-L281)/(U281-V281)</f>
        <v>5.5486892941730023E-2</v>
      </c>
      <c r="AY281" s="25">
        <f>LN(G281/I281)</f>
        <v>5.2413461200457138E-3</v>
      </c>
      <c r="AZ281" s="25">
        <f>LN(N281/P281)</f>
        <v>2.0316176594041618E-3</v>
      </c>
      <c r="BA281" s="25">
        <f t="shared" ref="BA281" si="1354">AV280</f>
        <v>0.90702433112705427</v>
      </c>
      <c r="BB281" s="25">
        <f>AR280</f>
        <v>2.7156006857145341E-3</v>
      </c>
      <c r="BC281" s="25">
        <f t="shared" ref="BC281" si="1355">AS280</f>
        <v>4.4333845158807395E-3</v>
      </c>
      <c r="BD281" s="39">
        <f>IF(AR280&lt;0,1,0)</f>
        <v>0</v>
      </c>
      <c r="BE281" t="str">
        <f>IF(B281=2,IF(AV280&lt;0.226,IF(AND(ABS(AA281)&lt;0.03,AO281&lt;0.8),IF(AND(AT281&lt;0.5 &amp; Q280&lt;14),2,1),0),IF(AV280&lt;0.8,IF(AND(AT281&gt;0.2,AK281&gt;-0.03,AA281&gt;-0.01),1,0),0)),"")</f>
        <v/>
      </c>
      <c r="BF281" t="str">
        <f>IF(B281=2,IF(AV280&lt;0.226,IF(AND(ABS(AA281)&lt;0.03,AO281&lt;0.8),IF(AND(AT281&lt;0.5 &amp; Q280&lt;14),2,1),0),IF(AV280&lt;0.8,IF(AND(AT281&gt;0.2,AK281&gt;-0.03,AA281&gt;-0.01),1,0),0)),"")</f>
        <v/>
      </c>
      <c r="BG281" t="str">
        <f>IF(B281=3,IF(AV280&lt;0.85,IF(AND(K281&gt;942,AT281&gt;0.9),0.25,1)*IF(AR280&lt;-0.004,1,0.5),0),"")</f>
        <v/>
      </c>
      <c r="BH281" t="str">
        <f>IF(B281=4,IF(AV280&lt;0.6,IF(AQ281&gt;=0,IF(K281&lt;1018,2,1),0),IF(AV280&gt;0.85,IF(AQ281&lt;=0,-0.5,0),0)),"")</f>
        <v/>
      </c>
      <c r="BI281" t="str">
        <f>IF(B281=5,IF(AV280&lt;0.4,IF(AQ281&gt; -0.004,1,0),IF(AV280&lt;0.95,IF(AND(AO281&lt;0.85,AT281&lt;0.95,AQ281&gt;0,K281&lt;1115),0.5,0),0)),"")</f>
        <v/>
      </c>
      <c r="BJ281" s="25" t="str">
        <f>IF(MAX(BE281:BI281)=0,"",MAX(BE281:BI281)*AR281)</f>
        <v/>
      </c>
    </row>
    <row r="282" spans="1:62">
      <c r="A282" s="1">
        <v>42920</v>
      </c>
      <c r="B282" s="41">
        <f t="shared" si="192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30"/>
        <v>3155.1849200000001</v>
      </c>
      <c r="T282" t="str">
        <f t="shared" ref="T282" si="1356">IF(AVERAGE(N281)&lt;S281,"熊",IF(AVERAGE(N281)&gt;S281,"牛",""))</f>
        <v>牛</v>
      </c>
      <c r="U282">
        <f t="shared" ref="U282" si="1357">MAX(H282,O282)</f>
        <v>3192.9270999999999</v>
      </c>
      <c r="V282">
        <f t="shared" ref="V282" si="1358">MIN(I282,P282)</f>
        <v>3174.5423000000001</v>
      </c>
      <c r="W282" s="40">
        <f t="shared" ref="W282" si="1359">LN(U282/V282)</f>
        <v>5.774617806122386E-3</v>
      </c>
      <c r="X282">
        <f t="shared" ref="X282" si="1360">IF(U282=H282,J282,Q282)</f>
        <v>930</v>
      </c>
      <c r="Y282">
        <f t="shared" ref="Y282" si="1361">IF(V282=I282,K282,R282)</f>
        <v>1306</v>
      </c>
      <c r="Z282" s="25">
        <f t="shared" ref="Z282" si="1362">(U282-V282)/(C282)</f>
        <v>5.758046358336601E-3</v>
      </c>
      <c r="AA282" s="25">
        <f t="shared" ref="AA282" si="1363">LN(C282/N281)</f>
        <v>-5.9489547014798718E-4</v>
      </c>
      <c r="AB282" s="25">
        <f t="shared" ref="AB282" si="1364">LN(N282/U282)</f>
        <v>-3.1755444221001614E-3</v>
      </c>
      <c r="AC282" s="25">
        <f t="shared" ref="AC282" si="1365">LN(N282/V282)</f>
        <v>2.5990733840220775E-3</v>
      </c>
      <c r="AD282" s="25">
        <f t="shared" ref="AD282" si="1366">LN(U282/C282)</f>
        <v>1.208929365277986E-5</v>
      </c>
      <c r="AE282" s="25">
        <f t="shared" ref="AE282" si="1367">LN(V282/C282)</f>
        <v>-5.7625285124695792E-3</v>
      </c>
      <c r="AF282" s="25">
        <f t="shared" ref="AF282" si="1368">LN(N282/C282)</f>
        <v>-3.1634551284474327E-3</v>
      </c>
      <c r="AG282" s="25">
        <f t="shared" ref="AG282" si="1369">LN(N282/N281)</f>
        <v>-3.7583505985954013E-3</v>
      </c>
      <c r="AH282" s="25">
        <f t="shared" ref="AH282" si="1370">LN(D282/C282)</f>
        <v>-1.212835140042495E-3</v>
      </c>
      <c r="AI282" s="25">
        <f t="shared" ref="AI282" si="1371">LN(E282/C282)</f>
        <v>-7.4430541362214479E-4</v>
      </c>
      <c r="AJ282" s="25">
        <f t="shared" ref="AJ282" si="1372">LN(F282/C282)</f>
        <v>-1.2198280570277886E-3</v>
      </c>
      <c r="AK282" s="25">
        <f t="shared" ref="AK282" si="1373">+LN(G282/C282)</f>
        <v>-4.0355823990049005E-3</v>
      </c>
      <c r="AL282" s="25">
        <f t="shared" ref="AL282" si="1374">LN(H282/I282)</f>
        <v>4.6054006735165107E-3</v>
      </c>
      <c r="AM282" s="25">
        <f t="shared" ref="AM282" si="1375">LN(O282/P282)</f>
        <v>3.1267078005895645E-3</v>
      </c>
      <c r="AN282" s="25">
        <f t="shared" ref="AN282" si="1376">LN(L282/G282)</f>
        <v>0</v>
      </c>
      <c r="AO282" s="40">
        <f t="shared" ref="AO282" si="1377">(C282-I282)/(H282-I282)</f>
        <v>0.99736894123742514</v>
      </c>
      <c r="AP282" s="40">
        <f t="shared" ref="AP282" si="1378">(N281-I282)/(H282-I282)</f>
        <v>1.1268770150434002</v>
      </c>
      <c r="AQ282" s="25">
        <f t="shared" ref="AQ282" si="1379">LN(M282/L282)</f>
        <v>-4.7060952885008718E-4</v>
      </c>
      <c r="AR282" s="25">
        <f t="shared" ref="AR282" si="1380">LN(N282/L282)</f>
        <v>8.7212727055749621E-4</v>
      </c>
      <c r="AS282" s="25">
        <f>LN(N282/C282)</f>
        <v>-3.1634551284474327E-3</v>
      </c>
      <c r="AT282" s="28">
        <f>+(G282-I282)/(H282-I282)</f>
        <v>0.12085829771863564</v>
      </c>
      <c r="AU282" s="28">
        <f>+(N282-P282)/(O282-P282)</f>
        <v>0.83102983483208459</v>
      </c>
      <c r="AV282" s="40">
        <f>+(N282-V282)/(U282-V282)</f>
        <v>0.44937121970322769</v>
      </c>
      <c r="AW282" s="25">
        <f>LN(N282/C282)</f>
        <v>-3.1634551284474327E-3</v>
      </c>
      <c r="AX282" s="28">
        <f>(N282-L282)/(U282-V282)</f>
        <v>0.15091814977588902</v>
      </c>
      <c r="AY282" s="25">
        <f>LN(G282/I282)</f>
        <v>5.5772898085882814E-4</v>
      </c>
      <c r="AZ282" s="25">
        <f>LN(N282/P282)</f>
        <v>2.5990733840220775E-3</v>
      </c>
      <c r="BA282" s="25">
        <f t="shared" ref="BA282" si="1381">AV281</f>
        <v>0.92248452494704325</v>
      </c>
      <c r="BB282" s="25">
        <f>AR281</f>
        <v>3.3450687588922366E-4</v>
      </c>
      <c r="BC282" s="25">
        <f t="shared" ref="BC282" si="1382">AS281</f>
        <v>8.7377277764039119E-4</v>
      </c>
      <c r="BD282" s="39">
        <f>IF(AR281&lt;0,1,0)</f>
        <v>0</v>
      </c>
      <c r="BE282">
        <f>IF(B282=2,IF(AV281&lt;0.226,IF(AND(ABS(AA282)&lt;0.03,AO282&lt;0.8),IF(AND(AT282&lt;0.5 &amp; Q281&lt;14),2,1),0),IF(AV281&lt;0.8,IF(AND(AT282&gt;0.2,AK282&gt;-0.03,AA282&gt;-0.01),1,0),0)),"")</f>
        <v>0</v>
      </c>
      <c r="BF282">
        <f>IF(B282=2,IF(AV281&lt;0.226,IF(AND(ABS(AA282)&lt;0.03,AO282&lt;0.8),IF(AND(AT282&lt;0.5 &amp; Q281&lt;14),2,1),0),IF(AV281&lt;0.8,IF(AND(AT282&gt;0.2,AK282&gt;-0.03,AA282&gt;-0.01),1,0),0)),"")</f>
        <v>0</v>
      </c>
      <c r="BG282" t="str">
        <f>IF(B282=3,IF(AV281&lt;0.85,IF(AND(K282&gt;942,AT282&gt;0.9),0.25,1)*IF(AR281&lt;-0.004,1,0.5),0),"")</f>
        <v/>
      </c>
      <c r="BH282" t="str">
        <f>IF(B282=4,IF(AV281&lt;0.6,IF(AQ282&gt;=0,IF(K282&lt;1018,2,1),0),IF(AV281&gt;0.85,IF(AQ282&lt;=0,-0.5,0),0)),"")</f>
        <v/>
      </c>
      <c r="BI282" t="str">
        <f>IF(B282=5,IF(AV281&lt;0.4,IF(AQ282&gt; -0.004,1,0),IF(AV281&lt;0.95,IF(AND(AO282&lt;0.85,AT282&lt;0.95,AQ282&gt;0,K282&lt;1115),0.5,0),0)),"")</f>
        <v/>
      </c>
      <c r="BJ282" s="25" t="str">
        <f>IF(MAX(BE282:BI282)=0,"",MAX(BE282:BI282)*AR282)</f>
        <v/>
      </c>
    </row>
    <row r="283" spans="1:62">
      <c r="A283" s="1">
        <v>42921</v>
      </c>
      <c r="B283" s="41">
        <f t="shared" si="192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30"/>
        <v>3159.2085299999999</v>
      </c>
      <c r="T283" t="str">
        <f t="shared" ref="T283" si="1383">IF(AVERAGE(N282)&lt;S282,"熊",IF(AVERAGE(N282)&gt;S282,"牛",""))</f>
        <v>牛</v>
      </c>
      <c r="U283">
        <f t="shared" ref="U283" si="1384">MAX(H283,O283)</f>
        <v>3207.1415999999999</v>
      </c>
      <c r="V283">
        <f t="shared" ref="V283" si="1385">MIN(I283,P283)</f>
        <v>3174.7103000000002</v>
      </c>
      <c r="W283" s="40">
        <f t="shared" ref="W283" si="1386">LN(U283/V283)</f>
        <v>1.0163689063519296E-2</v>
      </c>
      <c r="X283">
        <f t="shared" ref="X283" si="1387">IF(U283=H283,J283,Q283)</f>
        <v>1442</v>
      </c>
      <c r="Y283">
        <f t="shared" ref="Y283" si="1388">IF(V283=I283,K283,R283)</f>
        <v>1021</v>
      </c>
      <c r="Z283" s="25">
        <f t="shared" ref="Z283" si="1389">(U283-V283)/(C283)</f>
        <v>1.0201034097421834E-2</v>
      </c>
      <c r="AA283" s="25">
        <f t="shared" ref="AA283" si="1390">LN(C283/N282)</f>
        <v>-1.1276292526697675E-3</v>
      </c>
      <c r="AB283" s="25">
        <f t="shared" ref="AB283" si="1391">LN(N283/U283)</f>
        <v>-1.867724187321605E-5</v>
      </c>
      <c r="AC283" s="25">
        <f t="shared" ref="AC283" si="1392">LN(N283/V283)</f>
        <v>1.0145011821646089E-2</v>
      </c>
      <c r="AD283" s="25">
        <f t="shared" ref="AD283" si="1393">LN(U283/C283)</f>
        <v>8.7451645466864684E-3</v>
      </c>
      <c r="AE283" s="25">
        <f t="shared" ref="AE283" si="1394">LN(V283/C283)</f>
        <v>-1.4185245168329018E-3</v>
      </c>
      <c r="AF283" s="25">
        <f t="shared" ref="AF283" si="1395">LN(N283/C283)</f>
        <v>8.7264873048131068E-3</v>
      </c>
      <c r="AG283" s="25">
        <f t="shared" ref="AG283" si="1396">LN(N283/N282)</f>
        <v>7.5988580521432827E-3</v>
      </c>
      <c r="AH283" s="25">
        <f t="shared" ref="AH283" si="1397">LN(D283/C283)</f>
        <v>-6.0425510423212572E-5</v>
      </c>
      <c r="AI283" s="25">
        <f t="shared" ref="AI283" si="1398">LN(E283/C283)</f>
        <v>7.4430880931023596E-4</v>
      </c>
      <c r="AJ283" s="25">
        <f t="shared" ref="AJ283" si="1399">LN(F283/C283)</f>
        <v>1.7688081026498706E-3</v>
      </c>
      <c r="AK283" s="25">
        <f t="shared" ref="AK283" si="1400">+LN(G283/C283)</f>
        <v>3.4913944889480514E-3</v>
      </c>
      <c r="AL283" s="25">
        <f t="shared" ref="AL283" si="1401">LN(H283/I283)</f>
        <v>6.1696819738599031E-3</v>
      </c>
      <c r="AM283" s="25">
        <f t="shared" ref="AM283" si="1402">LN(O283/P283)</f>
        <v>5.4593808119771173E-3</v>
      </c>
      <c r="AN283" s="25">
        <f t="shared" ref="AN283" si="1403">LN(L283/G283)</f>
        <v>0</v>
      </c>
      <c r="AO283" s="40">
        <f t="shared" ref="AO283" si="1404">(C283-I283)/(H283-I283)</f>
        <v>0.22937269372692196</v>
      </c>
      <c r="AP283" s="40">
        <f t="shared" ref="AP283" si="1405">(N282-I283)/(H283-I283)</f>
        <v>0.41194045043897093</v>
      </c>
      <c r="AQ283" s="25">
        <f t="shared" ref="AQ283" si="1406">LN(M283/L283)</f>
        <v>5.4612556178312941E-4</v>
      </c>
      <c r="AR283" s="25">
        <f>LN(N283/L283)</f>
        <v>5.2350928158650658E-3</v>
      </c>
      <c r="AS283" s="25">
        <f>LN(N283/C283)</f>
        <v>8.7264873048131068E-3</v>
      </c>
      <c r="AT283" s="28">
        <f>+(G283-I283)/(H283-I283)</f>
        <v>0.79531238071001265</v>
      </c>
      <c r="AU283" s="28">
        <f>+(N283-P283)/(O283-P283)</f>
        <v>0.99656955667677993</v>
      </c>
      <c r="AV283" s="40">
        <f>+(N283-V283)/(U283-V283)</f>
        <v>0.99815301884291585</v>
      </c>
      <c r="AW283" s="25">
        <f>LN(N283/C283)</f>
        <v>8.7264873048131068E-3</v>
      </c>
      <c r="AX283" s="28">
        <f>(N283-L283)/(U283-V283)</f>
        <v>0.51633761212162721</v>
      </c>
      <c r="AY283" s="25">
        <f>LN(G283/I283)</f>
        <v>4.9099190057810653E-3</v>
      </c>
      <c r="AZ283" s="25">
        <f>LN(N283/P283)</f>
        <v>5.4407035701039552E-3</v>
      </c>
      <c r="BA283" s="25">
        <f t="shared" ref="BA283" si="1407">AV282</f>
        <v>0.44937121970322769</v>
      </c>
      <c r="BB283" s="25">
        <f>AR282</f>
        <v>8.7212727055749621E-4</v>
      </c>
      <c r="BC283" s="25">
        <f t="shared" ref="BC283" si="1408">AS282</f>
        <v>-3.1634551284474327E-3</v>
      </c>
      <c r="BD283" s="39">
        <f>IF(AR282&lt;0,1,0)</f>
        <v>0</v>
      </c>
      <c r="BE283" t="str">
        <f>IF(B283=2,IF(AV282&lt;0.226,IF(AND(ABS(AA283)&lt;0.03,AO283&lt;0.8),IF(AND(AT283&lt;0.5 &amp; Q282&lt;14),2,1),0),IF(AV282&lt;0.8,IF(AND(AT283&gt;0.2,AK283&gt;-0.03,AA283&gt;-0.01),1,0),0)),"")</f>
        <v/>
      </c>
      <c r="BF283" t="str">
        <f>IF(B283=2,IF(AV282&lt;0.226,IF(AND(ABS(AA283)&lt;0.03,AO283&lt;0.8),IF(AND(AT283&lt;0.5 &amp; Q282&lt;14),2,1),0),IF(AV282&lt;0.8,IF(AND(AT283&gt;0.2,AK283&gt;-0.03,AA283&gt;-0.01),1,0),0)),"")</f>
        <v/>
      </c>
      <c r="BG283">
        <f>IF(B283=3,IF(AV282&lt;0.85,IF(AND(K283&gt;942,AT283&gt;0.9),0.25,1)*IF(AR282&lt;-0.004,1,0.5),0),"")</f>
        <v>0.5</v>
      </c>
      <c r="BH283" t="str">
        <f>IF(B283=4,IF(AV282&lt;0.6,IF(AQ283&gt;=0,IF(K283&lt;1018,2,1),0),IF(AV282&gt;0.85,IF(AQ283&lt;=0,-0.5,0),0)),"")</f>
        <v/>
      </c>
      <c r="BI283" t="str">
        <f>IF(B283=5,IF(AV282&lt;0.4,IF(AQ283&gt; -0.004,1,0),IF(AV282&lt;0.95,IF(AND(AO283&lt;0.85,AT283&lt;0.95,AQ283&gt;0,K283&lt;1115),0.5,0),0)),"")</f>
        <v/>
      </c>
      <c r="BJ283" s="25">
        <f>IF(MAX(BE283:BI283)=0,"",MAX(BE283:BI283)*AR283)</f>
        <v>2.6175464079325329E-3</v>
      </c>
    </row>
    <row r="284" spans="1:62">
      <c r="A284" s="1">
        <v>42922</v>
      </c>
      <c r="B284" s="41">
        <f t="shared" si="192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30"/>
        <v>3162.5361899999998</v>
      </c>
      <c r="T284" t="str">
        <f t="shared" ref="T284" si="1409">IF(AVERAGE(N283)&lt;S283,"熊",IF(AVERAGE(N283)&gt;S283,"牛",""))</f>
        <v>牛</v>
      </c>
      <c r="U284">
        <f t="shared" ref="U284" si="1410">MAX(H284,O284)</f>
        <v>3215.7393000000002</v>
      </c>
      <c r="V284">
        <f t="shared" ref="V284" si="1411">MIN(I284,P284)</f>
        <v>3188.8622</v>
      </c>
      <c r="W284" s="40">
        <f t="shared" ref="W284" si="1412">LN(U284/V284)</f>
        <v>8.3931085417127248E-3</v>
      </c>
      <c r="X284">
        <f t="shared" ref="X284" si="1413">IF(U284=H284,J284,Q284)</f>
        <v>1438</v>
      </c>
      <c r="Y284">
        <f t="shared" ref="Y284" si="1414">IF(V284=I284,K284,R284)</f>
        <v>1307</v>
      </c>
      <c r="Z284" s="25">
        <f t="shared" ref="Z284" si="1415">(U284-V284)/(C284)</f>
        <v>8.3889664324296991E-3</v>
      </c>
      <c r="AA284" s="25">
        <f t="shared" ref="AA284" si="1416">LN(C284/N283)</f>
        <v>-1.0040954557643939E-3</v>
      </c>
      <c r="AB284" s="25">
        <f t="shared" ref="AB284" si="1417">LN(N284/U284)</f>
        <v>-1.0041923600142342E-3</v>
      </c>
      <c r="AC284" s="25">
        <f t="shared" ref="AC284" si="1418">LN(N284/V284)</f>
        <v>7.388916181698426E-3</v>
      </c>
      <c r="AD284" s="25">
        <f t="shared" ref="AD284" si="1419">LN(U284/C284)</f>
        <v>3.699984145013561E-3</v>
      </c>
      <c r="AE284" s="25">
        <f t="shared" ref="AE284" si="1420">LN(V284/C284)</f>
        <v>-4.6931243966990051E-3</v>
      </c>
      <c r="AF284" s="25">
        <f t="shared" ref="AF284" si="1421">LN(N284/C284)</f>
        <v>2.6957917849995197E-3</v>
      </c>
      <c r="AG284" s="25">
        <f t="shared" ref="AG284" si="1422">LN(N284/N283)</f>
        <v>1.6916963292349769E-3</v>
      </c>
      <c r="AH284" s="25">
        <f t="shared" ref="AH284" si="1423">LN(D284/C284)</f>
        <v>-1.1027920674267661E-4</v>
      </c>
      <c r="AI284" s="25">
        <f t="shared" ref="AI284" si="1424">LN(E284/C284)</f>
        <v>-5.5590686879461879E-5</v>
      </c>
      <c r="AJ284" s="25">
        <f t="shared" ref="AJ284" si="1425">LN(F284/C284)</f>
        <v>8.6093455767953389E-4</v>
      </c>
      <c r="AK284" s="25">
        <f t="shared" ref="AK284" si="1426">+LN(G284/C284)</f>
        <v>-2.1062703277251677E-3</v>
      </c>
      <c r="AL284" s="25">
        <f t="shared" ref="AL284" si="1427">LN(H284/I284)</f>
        <v>4.2149658730010389E-3</v>
      </c>
      <c r="AM284" s="25">
        <f t="shared" ref="AM284" si="1428">LN(O284/P284)</f>
        <v>8.3931085417127248E-3</v>
      </c>
      <c r="AN284" s="25">
        <f t="shared" ref="AN284" si="1429">LN(L284/G284)</f>
        <v>0</v>
      </c>
      <c r="AO284" s="40">
        <f t="shared" ref="AO284" si="1430">(C284-I284)/(H284-I284)</f>
        <v>0.49918543860428854</v>
      </c>
      <c r="AP284" s="40">
        <f t="shared" ref="AP284" si="1431">(N283-I284)/(H284-I284)</f>
        <v>0.73752610299018906</v>
      </c>
      <c r="AQ284" s="25">
        <f t="shared" ref="AQ284" si="1432">LN(M284/L284)</f>
        <v>-1.3530372572198089E-3</v>
      </c>
      <c r="AR284" s="25">
        <f t="shared" ref="AR284" si="1433">LN(N284/L284)</f>
        <v>4.8020621127246085E-3</v>
      </c>
      <c r="AS284" s="25">
        <f>LN(N284/C284)</f>
        <v>2.6957917849995197E-3</v>
      </c>
      <c r="AT284" s="28">
        <f>+(G284-I284)/(H284-I284)</f>
        <v>0</v>
      </c>
      <c r="AU284" s="28">
        <f>+(N284-P284)/(O284-P284)</f>
        <v>0.87991263938445197</v>
      </c>
      <c r="AV284" s="40">
        <f>+(N284-V284)/(U284-V284)</f>
        <v>0.87991263938445197</v>
      </c>
      <c r="AW284" s="25">
        <f>LN(N284/C284)</f>
        <v>2.6957917849995197E-3</v>
      </c>
      <c r="AX284" s="28">
        <f>(N284-L284)/(U284-V284)</f>
        <v>0.57259525767289199</v>
      </c>
      <c r="AY284" s="25">
        <f>LN(G284/I284)</f>
        <v>0</v>
      </c>
      <c r="AZ284" s="25">
        <f>LN(N284/P284)</f>
        <v>7.388916181698426E-3</v>
      </c>
      <c r="BA284" s="25">
        <f t="shared" ref="BA284" si="1434">AV283</f>
        <v>0.99815301884291585</v>
      </c>
      <c r="BB284" s="25">
        <f>AR283</f>
        <v>5.2350928158650658E-3</v>
      </c>
      <c r="BC284" s="25">
        <f t="shared" ref="BC284" si="1435">AS283</f>
        <v>8.7264873048131068E-3</v>
      </c>
      <c r="BD284" s="39">
        <f>IF(AR283&lt;0,1,0)</f>
        <v>0</v>
      </c>
      <c r="BE284" t="str">
        <f>IF(B284=2,IF(AV283&lt;0.226,IF(AND(ABS(AA284)&lt;0.03,AO284&lt;0.8),IF(AND(AT284&lt;0.5 &amp; Q283&lt;14),2,1),0),IF(AV283&lt;0.8,IF(AND(AT284&gt;0.2,AK284&gt;-0.03,AA284&gt;-0.01),1,0),0)),"")</f>
        <v/>
      </c>
      <c r="BF284" t="str">
        <f>IF(B284=2,IF(AV283&lt;0.226,IF(AND(ABS(AA284)&lt;0.03,AO284&lt;0.8),IF(AND(AT284&lt;0.5 &amp; Q283&lt;14),2,1),0),IF(AV283&lt;0.8,IF(AND(AT284&gt;0.2,AK284&gt;-0.03,AA284&gt;-0.01),1,0),0)),"")</f>
        <v/>
      </c>
      <c r="BG284" t="str">
        <f>IF(B284=3,IF(AV283&lt;0.85,IF(AND(K284&gt;942,AT284&gt;0.9),0.25,1)*IF(AR283&lt;-0.004,1,0.5),0),"")</f>
        <v/>
      </c>
      <c r="BH284">
        <f>IF(B284=4,IF(AV283&lt;0.6,IF(AQ284&gt;=0,IF(K284&lt;1018,2,1),0),IF(AV283&gt;0.85,IF(AQ284&lt;=0,-0.5,0),0)),"")</f>
        <v>-0.5</v>
      </c>
      <c r="BI284" t="str">
        <f>IF(B284=5,IF(AV283&lt;0.4,IF(AQ284&gt; -0.004,1,0),IF(AV283&lt;0.95,IF(AND(AO284&lt;0.85,AT284&lt;0.95,AQ284&gt;0,K284&lt;1115),0.5,0),0)),"")</f>
        <v/>
      </c>
      <c r="BJ284" s="25">
        <f>IF(MAX(BE284:BI284)=0,"",MAX(BE284:BI284)*AR284)</f>
        <v>-2.4010310563623042E-3</v>
      </c>
    </row>
    <row r="285" spans="1:62">
      <c r="A285" s="1">
        <v>42923</v>
      </c>
      <c r="B285" s="41">
        <f t="shared" si="192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30"/>
        <v>3165.6151199999999</v>
      </c>
      <c r="T285" t="str">
        <f t="shared" ref="T285" si="1436">IF(AVERAGE(N284)&lt;S284,"熊",IF(AVERAGE(N284)&gt;S284,"牛",""))</f>
        <v>牛</v>
      </c>
      <c r="U285">
        <f t="shared" ref="U285" si="1437">MAX(H285,O285)</f>
        <v>3219.5232000000001</v>
      </c>
      <c r="V285">
        <f t="shared" ref="V285" si="1438">MIN(I285,P285)</f>
        <v>3195.4373000000001</v>
      </c>
      <c r="W285" s="40">
        <f t="shared" ref="W285" si="1439">LN(U285/V285)</f>
        <v>7.5093254848538063E-3</v>
      </c>
      <c r="X285">
        <f t="shared" ref="X285" si="1440">IF(U285=H285,J285,Q285)</f>
        <v>1432</v>
      </c>
      <c r="Y285">
        <f t="shared" ref="Y285" si="1441">IF(V285=I285,K285,R285)</f>
        <v>1046</v>
      </c>
      <c r="Z285" s="25">
        <f t="shared" ref="Z285" si="1442">(U285-V285)/(C285)</f>
        <v>7.520587796045545E-3</v>
      </c>
      <c r="AA285" s="25">
        <f t="shared" ref="AA285" si="1443">LN(C285/N284)</f>
        <v>-3.0707844726346649E-3</v>
      </c>
      <c r="AB285" s="25">
        <f t="shared" ref="AB285" si="1444">LN(N285/U285)</f>
        <v>-5.9358698830521729E-4</v>
      </c>
      <c r="AC285" s="25">
        <f t="shared" ref="AC285" si="1445">LN(N285/V285)</f>
        <v>6.9157384965486228E-3</v>
      </c>
      <c r="AD285" s="25">
        <f t="shared" ref="AD285" si="1446">LN(U285/C285)</f>
        <v>5.2509662926215955E-3</v>
      </c>
      <c r="AE285" s="25">
        <f t="shared" ref="AE285" si="1447">LN(V285/C285)</f>
        <v>-2.2583591922322758E-3</v>
      </c>
      <c r="AF285" s="25">
        <f t="shared" ref="AF285" si="1448">LN(N285/C285)</f>
        <v>4.657379304316419E-3</v>
      </c>
      <c r="AG285" s="25">
        <f t="shared" ref="AG285" si="1449">LN(N285/N284)</f>
        <v>1.5865948316816877E-3</v>
      </c>
      <c r="AH285" s="25">
        <f t="shared" ref="AH285" si="1450">LN(D285/C285)</f>
        <v>1.2242191399402003E-4</v>
      </c>
      <c r="AI285" s="25">
        <f t="shared" ref="AI285" si="1451">LN(E285/C285)</f>
        <v>5.4733226681667269E-4</v>
      </c>
      <c r="AJ285" s="25">
        <f t="shared" ref="AJ285" si="1452">LN(F285/C285)</f>
        <v>6.7945488329422847E-4</v>
      </c>
      <c r="AK285" s="25">
        <f t="shared" ref="AK285" si="1453">+LN(G285/C285)</f>
        <v>8.0831306496018562E-4</v>
      </c>
      <c r="AL285" s="25">
        <f t="shared" ref="AL285" si="1454">LN(H285/I285)</f>
        <v>3.3961396802368276E-3</v>
      </c>
      <c r="AM285" s="25">
        <f t="shared" ref="AM285" si="1455">LN(O285/P285)</f>
        <v>4.7939822019903936E-3</v>
      </c>
      <c r="AN285" s="25">
        <f t="shared" ref="AN285" si="1456">LN(L285/G285)</f>
        <v>0</v>
      </c>
      <c r="AO285" s="40">
        <f t="shared" ref="AO285" si="1457">(C285-I285)/(H285-I285)</f>
        <v>0.66459993008667251</v>
      </c>
      <c r="AP285" s="40">
        <f t="shared" ref="AP285" si="1458">(N284-I285)/(H285-I285)</f>
        <v>1.5706952698103487</v>
      </c>
      <c r="AQ285" s="25">
        <f t="shared" ref="AQ285" si="1459">LN(M285/L285)</f>
        <v>1.7703750600616281E-4</v>
      </c>
      <c r="AR285" s="25">
        <f t="shared" ref="AR285" si="1460">LN(N285/L285)</f>
        <v>3.8490662393562197E-3</v>
      </c>
      <c r="AS285" s="25">
        <f>LN(N285/C285)</f>
        <v>4.657379304316419E-3</v>
      </c>
      <c r="AT285" s="28">
        <f>+(G285-I285)/(H285-I285)</f>
        <v>0.90283884974150319</v>
      </c>
      <c r="AU285" s="28">
        <f>+(N285-P285)/(O285-P285)</f>
        <v>0.87592060997311749</v>
      </c>
      <c r="AV285" s="40">
        <f>+(N285-V285)/(U285-V285)</f>
        <v>0.92067973378615897</v>
      </c>
      <c r="AW285" s="25">
        <f>LN(N285/C285)</f>
        <v>4.657379304316419E-3</v>
      </c>
      <c r="AX285" s="28">
        <f>(N285-L285)/(U285-V285)</f>
        <v>0.51320482107790499</v>
      </c>
      <c r="AY285" s="25">
        <f>LN(G285/I285)</f>
        <v>3.0666722571924612E-3</v>
      </c>
      <c r="AZ285" s="25">
        <f>LN(N285/P285)</f>
        <v>4.2003952136850714E-3</v>
      </c>
      <c r="BA285" s="25">
        <f t="shared" ref="BA285" si="1461">AV284</f>
        <v>0.87991263938445197</v>
      </c>
      <c r="BB285" s="25">
        <f>AR284</f>
        <v>4.8020621127246085E-3</v>
      </c>
      <c r="BC285" s="25">
        <f t="shared" ref="BC285" si="1462">AS284</f>
        <v>2.6957917849995197E-3</v>
      </c>
      <c r="BD285" s="39">
        <f>IF(AR284&lt;0,1,0)</f>
        <v>0</v>
      </c>
      <c r="BE285" t="str">
        <f>IF(B285=2,IF(AV284&lt;0.226,IF(AND(ABS(AA285)&lt;0.03,AO285&lt;0.8),IF(AND(AT285&lt;0.5 &amp; Q284&lt;14),2,1),0),IF(AV284&lt;0.8,IF(AND(AT285&gt;0.2,AK285&gt;-0.03,AA285&gt;-0.01),1,0),0)),"")</f>
        <v/>
      </c>
      <c r="BF285" t="str">
        <f>IF(B285=2,IF(AV284&lt;0.226,IF(AND(ABS(AA285)&lt;0.03,AO285&lt;0.8),IF(AND(AT285&lt;0.5 &amp; Q284&lt;14),2,1),0),IF(AV284&lt;0.8,IF(AND(AT285&gt;0.2,AK285&gt;-0.03,AA285&gt;-0.01),1,0),0)),"")</f>
        <v/>
      </c>
      <c r="BG285" t="str">
        <f>IF(B285=3,IF(AV284&lt;0.85,IF(AND(K285&gt;942,AT285&gt;0.9),0.25,1)*IF(AR284&lt;-0.004,1,0.5),0),"")</f>
        <v/>
      </c>
      <c r="BH285" t="str">
        <f>IF(B285=4,IF(AV284&lt;0.6,IF(AQ285&gt;=0,IF(K285&lt;1018,2,1),0),IF(AV284&gt;0.85,IF(AQ285&lt;=0,-0.5,0),0)),"")</f>
        <v/>
      </c>
      <c r="BI285">
        <f>IF(B285=5,IF(AV284&lt;0.4,IF(AQ285&gt; -0.004,1,0),IF(AV284&lt;0.95,IF(AND(AO285&lt;0.85,AT285&lt;0.95,AQ285&gt;0,K285&lt;1115),0.5,0),0)),"")</f>
        <v>0.5</v>
      </c>
      <c r="BJ285" s="25">
        <f>IF(MAX(BE285:BI285)=0,"",MAX(BE285:BI285)*AR285)</f>
        <v>1.9245331196781098E-3</v>
      </c>
    </row>
    <row r="286" spans="1:62">
      <c r="A286" s="1">
        <v>42926</v>
      </c>
      <c r="B286" s="41">
        <f t="shared" si="192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30"/>
        <v>3168.55845</v>
      </c>
      <c r="T286" t="str">
        <f t="shared" ref="T286" si="1463">IF(AVERAGE(N285)&lt;S285,"熊",IF(AVERAGE(N285)&gt;S285,"牛",""))</f>
        <v>牛</v>
      </c>
      <c r="U286">
        <f t="shared" ref="U286" si="1464">MAX(H286,O286)</f>
        <v>3222.6945999999998</v>
      </c>
      <c r="V286">
        <f t="shared" ref="V286" si="1465">MIN(I286,P286)</f>
        <v>3203.2089000000001</v>
      </c>
      <c r="W286" s="40">
        <f t="shared" ref="W286" si="1466">LN(U286/V286)</f>
        <v>6.0647532990917956E-3</v>
      </c>
      <c r="X286">
        <f t="shared" ref="X286" si="1467">IF(U286=H286,J286,Q286)</f>
        <v>1419</v>
      </c>
      <c r="Y286">
        <f t="shared" ref="Y286" si="1468">IF(V286=I286,K286,R286)</f>
        <v>938</v>
      </c>
      <c r="Z286" s="25">
        <f t="shared" ref="Z286" si="1469">(U286-V286)/(C286)</f>
        <v>6.0732200502127461E-3</v>
      </c>
      <c r="AA286" s="25">
        <f t="shared" ref="AA286" si="1470">LN(C286/N285)</f>
        <v>-2.847774298986811E-3</v>
      </c>
      <c r="AB286" s="25">
        <f t="shared" ref="AB286" si="1471">LN(N286/U286)</f>
        <v>-3.3702797664940435E-3</v>
      </c>
      <c r="AC286" s="25">
        <f t="shared" ref="AC286" si="1472">LN(N286/V286)</f>
        <v>2.6944735325976827E-3</v>
      </c>
      <c r="AD286" s="25">
        <f t="shared" ref="AD286" si="1473">LN(U286/C286)</f>
        <v>4.4259291347774352E-3</v>
      </c>
      <c r="AE286" s="25">
        <f t="shared" ref="AE286" si="1474">LN(V286/C286)</f>
        <v>-1.6388241643142734E-3</v>
      </c>
      <c r="AF286" s="25">
        <f t="shared" ref="AF286" si="1475">LN(N286/C286)</f>
        <v>1.0556493682833412E-3</v>
      </c>
      <c r="AG286" s="25">
        <f t="shared" ref="AG286" si="1476">LN(N286/N285)</f>
        <v>-1.7921249307034366E-3</v>
      </c>
      <c r="AH286" s="25">
        <f t="shared" ref="AH286" si="1477">LN(D286/C286)</f>
        <v>-8.1870204682244873E-4</v>
      </c>
      <c r="AI286" s="25">
        <f t="shared" ref="AI286" si="1478">LN(E286/C286)</f>
        <v>-1.1018195199239045E-3</v>
      </c>
      <c r="AJ286" s="25">
        <f t="shared" ref="AJ286" si="1479">LN(F286/C286)</f>
        <v>-1.6922206875308432E-4</v>
      </c>
      <c r="AK286" s="25">
        <f t="shared" ref="AK286" si="1480">+LN(G286/C286)</f>
        <v>8.8735220897096661E-4</v>
      </c>
      <c r="AL286" s="25">
        <f t="shared" ref="AL286" si="1481">LN(H286/I286)</f>
        <v>5.7455905331802778E-3</v>
      </c>
      <c r="AM286" s="25">
        <f t="shared" ref="AM286" si="1482">LN(O286/P286)</f>
        <v>4.4843700444655941E-3</v>
      </c>
      <c r="AN286" s="25">
        <f t="shared" ref="AN286" si="1483">LN(L286/G286)</f>
        <v>0</v>
      </c>
      <c r="AO286" s="40">
        <f t="shared" ref="AO286" si="1484">(C286-I286)/(H286-I286)</f>
        <v>0.28464618335292519</v>
      </c>
      <c r="AP286" s="40">
        <f t="shared" ref="AP286" si="1485">(N285-I286)/(H286-I286)</f>
        <v>0.78038499672216532</v>
      </c>
      <c r="AQ286" s="25">
        <f t="shared" ref="AQ286" si="1486">LN(M286/L286)</f>
        <v>-1.4262189680601724E-5</v>
      </c>
      <c r="AR286" s="25">
        <f t="shared" ref="AR286" si="1487">LN(N286/L286)</f>
        <v>1.6829715931242147E-4</v>
      </c>
      <c r="AS286" s="25">
        <f>LN(N286/C286)</f>
        <v>1.0556493682833412E-3</v>
      </c>
      <c r="AT286" s="28">
        <f>+(G286-I286)/(H286-I286)</f>
        <v>0.43896452893977178</v>
      </c>
      <c r="AU286" s="28">
        <f>+(N286-P286)/(O286-P286)</f>
        <v>0.24802002857263347</v>
      </c>
      <c r="AV286" s="40">
        <f>+(N286-V286)/(U286-V286)</f>
        <v>0.44353551578851425</v>
      </c>
      <c r="AW286" s="25">
        <f>LN(N286/C286)</f>
        <v>1.0556493682833412E-3</v>
      </c>
      <c r="AX286" s="28">
        <f>(N286-L286)/(U286-V286)</f>
        <v>2.7738290130714993E-2</v>
      </c>
      <c r="AY286" s="25">
        <f>LN(G286/I286)</f>
        <v>2.5261763732852922E-3</v>
      </c>
      <c r="AZ286" s="25">
        <f>LN(N286/P286)</f>
        <v>1.1140902779715072E-3</v>
      </c>
      <c r="BA286" s="25">
        <f t="shared" ref="BA286" si="1488">AV285</f>
        <v>0.92067973378615897</v>
      </c>
      <c r="BB286" s="25">
        <f>AR285</f>
        <v>3.8490662393562197E-3</v>
      </c>
      <c r="BC286" s="25">
        <f t="shared" ref="BC286" si="1489">AS285</f>
        <v>4.657379304316419E-3</v>
      </c>
      <c r="BD286" s="39">
        <f>IF(AR285&lt;0,1,0)</f>
        <v>0</v>
      </c>
      <c r="BE286" t="str">
        <f>IF(B286=2,IF(AV285&lt;0.226,IF(AND(ABS(AA286)&lt;0.03,AO286&lt;0.8),IF(AND(AT286&lt;0.5 &amp; Q285&lt;14),2,1),0),IF(AV285&lt;0.8,IF(AND(AT286&gt;0.2,AK286&gt;-0.03,AA286&gt;-0.01),1,0),0)),"")</f>
        <v/>
      </c>
      <c r="BF286" t="str">
        <f>IF(B286=2,IF(AV285&lt;0.226,IF(AND(ABS(AA286)&lt;0.03,AO286&lt;0.8),IF(AND(AT286&lt;0.5 &amp; Q285&lt;14),2,1),0),IF(AV285&lt;0.8,IF(AND(AT286&gt;0.2,AK286&gt;-0.03,AA286&gt;-0.01),1,0),0)),"")</f>
        <v/>
      </c>
      <c r="BG286" t="str">
        <f>IF(B286=3,IF(AV285&lt;0.85,IF(AND(K286&gt;942,AT286&gt;0.9),0.25,1)*IF(AR285&lt;-0.004,1,0.5),0),"")</f>
        <v/>
      </c>
      <c r="BH286" t="str">
        <f>IF(B286=4,IF(AV285&lt;0.6,IF(AQ286&gt;=0,IF(K286&lt;1018,2,1),0),IF(AV285&gt;0.85,IF(AQ286&lt;=0,-0.5,0),0)),"")</f>
        <v/>
      </c>
      <c r="BI286" t="str">
        <f>IF(B286=5,IF(AV285&lt;0.4,IF(AQ286&gt; -0.004,1,0),IF(AV285&lt;0.95,IF(AND(AO286&lt;0.85,AT286&lt;0.95,AQ286&gt;0,K286&lt;1115),0.5,0),0)),"")</f>
        <v/>
      </c>
      <c r="BJ286" s="25" t="str">
        <f>IF(MAX(BE286:BI286)=0,"",MAX(BE286:BI286)*AR286)</f>
        <v/>
      </c>
    </row>
    <row r="287" spans="1:62">
      <c r="A287" s="1">
        <v>42927</v>
      </c>
      <c r="B287" s="41">
        <f t="shared" si="192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30"/>
        <v>3172.1575250000001</v>
      </c>
      <c r="T287" t="str">
        <f t="shared" ref="T287" si="1490">IF(AVERAGE(N286)&lt;S286,"熊",IF(AVERAGE(N286)&gt;S286,"牛",""))</f>
        <v>牛</v>
      </c>
      <c r="U287">
        <f t="shared" ref="U287" si="1491">MAX(H287,O287)</f>
        <v>3226.8436999999999</v>
      </c>
      <c r="V287">
        <f t="shared" ref="V287" si="1492">MIN(I287,P287)</f>
        <v>3199.2370999999998</v>
      </c>
      <c r="W287" s="40">
        <f t="shared" ref="W287" si="1493">LN(U287/V287)</f>
        <v>8.5921016853944369E-3</v>
      </c>
      <c r="X287">
        <f t="shared" ref="X287" si="1494">IF(U287=H287,J287,Q287)</f>
        <v>1403</v>
      </c>
      <c r="Y287">
        <f t="shared" ref="Y287" si="1495">IF(V287=I287,K287,R287)</f>
        <v>1000</v>
      </c>
      <c r="Z287" s="25">
        <f t="shared" ref="Z287" si="1496">(U287-V287)/(C287)</f>
        <v>8.6229749404103002E-3</v>
      </c>
      <c r="AA287" s="25">
        <f t="shared" ref="AA287" si="1497">LN(C287/N286)</f>
        <v>-3.2228334006694963E-3</v>
      </c>
      <c r="AB287" s="25">
        <f t="shared" ref="AB287" si="1498">LN(N287/U287)</f>
        <v>-7.3599421702268669E-3</v>
      </c>
      <c r="AC287" s="25">
        <f t="shared" ref="AC287" si="1499">LN(N287/V287)</f>
        <v>1.2321595151675655E-3</v>
      </c>
      <c r="AD287" s="25">
        <f t="shared" ref="AD287" si="1500">LN(U287/C287)</f>
        <v>7.8797480794266291E-3</v>
      </c>
      <c r="AE287" s="25">
        <f t="shared" ref="AE287" si="1501">LN(V287/C287)</f>
        <v>-7.1235360596797847E-4</v>
      </c>
      <c r="AF287" s="25">
        <f t="shared" ref="AF287" si="1502">LN(N287/C287)</f>
        <v>5.1980590919984456E-4</v>
      </c>
      <c r="AG287" s="25">
        <f t="shared" ref="AG287" si="1503">LN(N287/N286)</f>
        <v>-2.7030274914697852E-3</v>
      </c>
      <c r="AH287" s="25">
        <f t="shared" ref="AH287" si="1504">LN(D287/C287)</f>
        <v>-3.1090097083036843E-4</v>
      </c>
      <c r="AI287" s="25">
        <f t="shared" ref="AI287" si="1505">LN(E287/C287)</f>
        <v>1.3132331592600401E-3</v>
      </c>
      <c r="AJ287" s="25">
        <f t="shared" ref="AJ287" si="1506">LN(F287/C287)</f>
        <v>1.9195902056527694E-3</v>
      </c>
      <c r="AK287" s="25">
        <f t="shared" ref="AK287" si="1507">+LN(G287/C287)</f>
        <v>1.6994987331030494E-3</v>
      </c>
      <c r="AL287" s="25">
        <f t="shared" ref="AL287" si="1508">LN(H287/I287)</f>
        <v>4.4674796433171017E-3</v>
      </c>
      <c r="AM287" s="25">
        <f t="shared" ref="AM287" si="1509">LN(O287/P287)</f>
        <v>7.7431659058363094E-3</v>
      </c>
      <c r="AN287" s="25">
        <f t="shared" ref="AN287" si="1510">LN(L287/G287)</f>
        <v>0</v>
      </c>
      <c r="AO287" s="40">
        <f t="shared" ref="AO287" si="1511">(C287-I287)/(H287-I287)</f>
        <v>0.15915389716920122</v>
      </c>
      <c r="AP287" s="40">
        <f t="shared" ref="AP287" si="1512">(N286-I287)/(H287-I287)</f>
        <v>0.88061712450698015</v>
      </c>
      <c r="AQ287" s="25">
        <f t="shared" ref="AQ287" si="1513">LN(M287/L287)</f>
        <v>8.1311819299896202E-4</v>
      </c>
      <c r="AR287" s="25">
        <f t="shared" ref="AR287" si="1514">LN(N287/L287)</f>
        <v>-1.1796928239033394E-3</v>
      </c>
      <c r="AS287" s="25">
        <f>LN(N287/C287)</f>
        <v>5.1980590919984456E-4</v>
      </c>
      <c r="AT287" s="28">
        <f>+(G287-I287)/(H287-I287)</f>
        <v>0.53931376313310564</v>
      </c>
      <c r="AU287" s="28">
        <f>+(N287-P287)/(O287-P287)</f>
        <v>4.930994997890778E-2</v>
      </c>
      <c r="AV287" s="40">
        <f>+(N287-V287)/(U287-V287)</f>
        <v>0.14287887679034375</v>
      </c>
      <c r="AW287" s="25">
        <f>LN(N287/C287)</f>
        <v>5.1980590919984456E-4</v>
      </c>
      <c r="AX287" s="28">
        <f>(N287-L287)/(U287-V287)</f>
        <v>-0.13696000231828401</v>
      </c>
      <c r="AY287" s="25">
        <f>LN(G287/I287)</f>
        <v>2.4118523390709284E-3</v>
      </c>
      <c r="AZ287" s="25">
        <f>LN(N287/P287)</f>
        <v>3.8322373560950986E-4</v>
      </c>
      <c r="BA287" s="25">
        <f t="shared" ref="BA287" si="1515">AV286</f>
        <v>0.44353551578851425</v>
      </c>
      <c r="BB287" s="25">
        <f>AR286</f>
        <v>1.6829715931242147E-4</v>
      </c>
      <c r="BC287" s="25">
        <f t="shared" ref="BC287" si="1516">AS286</f>
        <v>1.0556493682833412E-3</v>
      </c>
      <c r="BD287" s="39">
        <f>IF(AR286&lt;0,1,0)</f>
        <v>0</v>
      </c>
      <c r="BE287">
        <f>IF(B287=2,IF(AV286&lt;0.226,IF(AND(ABS(AA287)&lt;0.03,AO287&lt;0.8),IF(AND(AT287&lt;0.5 &amp; Q286&lt;14),2,1),0),IF(AV286&lt;0.8,IF(AND(AT287&gt;0.2,AK287&gt;-0.03,AA287&gt;-0.01),1,0),0)),"")</f>
        <v>1</v>
      </c>
      <c r="BF287">
        <f>IF(B287=2,IF(AV286&lt;0.226,IF(AND(ABS(AA287)&lt;0.03,AO287&lt;0.8),IF(AND(AT287&lt;0.5 &amp; Q286&lt;14),2,1),0),IF(AV286&lt;0.8,IF(AND(AT287&gt;0.2,AK287&gt;-0.03,AA287&gt;-0.01),1,0),0)),"")</f>
        <v>1</v>
      </c>
      <c r="BG287" t="str">
        <f>IF(B287=3,IF(AV286&lt;0.85,IF(AND(K287&gt;942,AT287&gt;0.9),0.25,1)*IF(AR286&lt;-0.004,1,0.5),0),"")</f>
        <v/>
      </c>
      <c r="BH287" t="str">
        <f>IF(B287=4,IF(AV286&lt;0.6,IF(AQ287&gt;=0,IF(K287&lt;1018,2,1),0),IF(AV286&gt;0.85,IF(AQ287&lt;=0,-0.5,0),0)),"")</f>
        <v/>
      </c>
      <c r="BI287" t="str">
        <f>IF(B287=5,IF(AV286&lt;0.4,IF(AQ287&gt; -0.004,1,0),IF(AV286&lt;0.95,IF(AND(AO287&lt;0.85,AT287&lt;0.95,AQ287&gt;0,K287&lt;1115),0.5,0),0)),"")</f>
        <v/>
      </c>
      <c r="BJ287" s="25">
        <f>IF(MAX(BE287:BI287)=0,"",MAX(BE287:BI287)*AR287)</f>
        <v>-1.1796928239033394E-3</v>
      </c>
    </row>
    <row r="288" spans="1:62">
      <c r="A288" s="1">
        <v>42928</v>
      </c>
      <c r="B288" s="41">
        <f t="shared" si="192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30"/>
        <v>3174.6295999999998</v>
      </c>
      <c r="T288" t="str">
        <f t="shared" ref="T288" si="1517">IF(AVERAGE(N287)&lt;S287,"熊",IF(AVERAGE(N287)&gt;S287,"牛",""))</f>
        <v>牛</v>
      </c>
      <c r="U288">
        <f t="shared" ref="U288" si="1518">MAX(H288,O288)</f>
        <v>3215.1961999999999</v>
      </c>
      <c r="V288">
        <f t="shared" ref="V288" si="1519">MIN(I288,P288)</f>
        <v>3177.9810000000002</v>
      </c>
      <c r="W288" s="40">
        <f t="shared" ref="W288" si="1520">LN(U288/V288)</f>
        <v>1.1642292772357114E-2</v>
      </c>
      <c r="X288">
        <f t="shared" ref="X288" si="1521">IF(U288=H288,J288,Q288)</f>
        <v>950</v>
      </c>
      <c r="Y288">
        <f t="shared" ref="Y288" si="1522">IF(V288=I288,K288,R288)</f>
        <v>1412</v>
      </c>
      <c r="Z288" s="25">
        <f t="shared" ref="Z288" si="1523">(U288-V288)/(C288)</f>
        <v>1.1622742938850628E-2</v>
      </c>
      <c r="AA288" s="25">
        <f t="shared" ref="AA288" si="1524">LN(C288/N287)</f>
        <v>-3.910314980057784E-4</v>
      </c>
      <c r="AB288" s="25">
        <f t="shared" ref="AB288" si="1525">LN(N288/U288)</f>
        <v>-5.3548566911488437E-3</v>
      </c>
      <c r="AC288" s="25">
        <f t="shared" ref="AC288" si="1526">LN(N288/V288)</f>
        <v>6.2874360812080641E-3</v>
      </c>
      <c r="AD288" s="25">
        <f t="shared" ref="AD288" si="1527">LN(U288/C288)</f>
        <v>4.1348791165595937E-3</v>
      </c>
      <c r="AE288" s="25">
        <f t="shared" ref="AE288" si="1528">LN(V288/C288)</f>
        <v>-7.5074136557974997E-3</v>
      </c>
      <c r="AF288" s="25">
        <f t="shared" ref="AF288" si="1529">LN(N288/C288)</f>
        <v>-1.2199775745893979E-3</v>
      </c>
      <c r="AG288" s="25">
        <f t="shared" ref="AG288" si="1530">LN(N288/N287)</f>
        <v>-1.6110090725952389E-3</v>
      </c>
      <c r="AH288" s="25">
        <f t="shared" ref="AH288" si="1531">LN(D288/C288)</f>
        <v>1.0614524470903624E-3</v>
      </c>
      <c r="AI288" s="25">
        <f t="shared" ref="AI288" si="1532">LN(E288/C288)</f>
        <v>1.3282848671217601E-3</v>
      </c>
      <c r="AJ288" s="25">
        <f t="shared" ref="AJ288" si="1533">LN(F288/C288)</f>
        <v>3.0664732738680182E-3</v>
      </c>
      <c r="AK288" s="25">
        <f t="shared" ref="AK288" si="1534">+LN(G288/C288)</f>
        <v>-1.6790223782067795E-3</v>
      </c>
      <c r="AL288" s="25">
        <f t="shared" ref="AL288" si="1535">LN(H288/I288)</f>
        <v>9.6899402150765392E-3</v>
      </c>
      <c r="AM288" s="25">
        <f t="shared" ref="AM288" si="1536">LN(O288/P288)</f>
        <v>6.4740025663512649E-3</v>
      </c>
      <c r="AN288" s="25">
        <f t="shared" ref="AN288" si="1537">LN(L288/G288)</f>
        <v>0</v>
      </c>
      <c r="AO288" s="40">
        <f t="shared" ref="AO288" si="1538">(C288-I288)/(H288-I288)</f>
        <v>0.57209575353334896</v>
      </c>
      <c r="AP288" s="40">
        <f t="shared" ref="AP288" si="1539">(N287-I288)/(H288-I288)</f>
        <v>0.61248653425621313</v>
      </c>
      <c r="AQ288" s="25">
        <f t="shared" ref="AQ288" si="1540">LN(M288/L288)</f>
        <v>-4.4902122108998781E-4</v>
      </c>
      <c r="AR288" s="25">
        <f t="shared" ref="AR288" si="1541">LN(N288/L288)</f>
        <v>4.5904480361735775E-4</v>
      </c>
      <c r="AS288" s="25">
        <f>LN(N288/C288)</f>
        <v>-1.2199775745893979E-3</v>
      </c>
      <c r="AT288" s="28">
        <f>+(G288-I288)/(H288-I288)</f>
        <v>0.39884404249692251</v>
      </c>
      <c r="AU288" s="28">
        <f>+(N288-P288)/(O288-P288)</f>
        <v>0.97109151688386874</v>
      </c>
      <c r="AV288" s="40">
        <f>+(N288-V288)/(U288-V288)</f>
        <v>0.53860519357681158</v>
      </c>
      <c r="AW288" s="25">
        <f>LN(N288/C288)</f>
        <v>-1.2199775745893979E-3</v>
      </c>
      <c r="AX288" s="28">
        <f>(N288-L288)/(U288-V288)</f>
        <v>3.9438186547424418E-2</v>
      </c>
      <c r="AY288" s="25">
        <f>LN(G288/I288)</f>
        <v>3.8760387203102464E-3</v>
      </c>
      <c r="AZ288" s="25">
        <f>LN(N288/P288)</f>
        <v>6.2874360812080641E-3</v>
      </c>
      <c r="BA288" s="25">
        <f t="shared" ref="BA288" si="1542">AV287</f>
        <v>0.14287887679034375</v>
      </c>
      <c r="BB288" s="25">
        <f>AR287</f>
        <v>-1.1796928239033394E-3</v>
      </c>
      <c r="BC288" s="25">
        <f t="shared" ref="BC288" si="1543">AS287</f>
        <v>5.1980590919984456E-4</v>
      </c>
      <c r="BD288" s="39">
        <f>IF(AR287&lt;0,1,0)</f>
        <v>1</v>
      </c>
      <c r="BE288" t="str">
        <f>IF(B288=2,IF(AV287&lt;0.226,IF(AND(ABS(AA288)&lt;0.03,AO288&lt;0.8),IF(AND(AT288&lt;0.5 &amp; Q287&lt;14),2,1),0),IF(AV287&lt;0.8,IF(AND(AT288&gt;0.2,AK288&gt;-0.03,AA288&gt;-0.01),1,0),0)),"")</f>
        <v/>
      </c>
      <c r="BF288" t="str">
        <f>IF(B288=2,IF(AV287&lt;0.226,IF(AND(ABS(AA288)&lt;0.03,AO288&lt;0.8),IF(AND(AT288&lt;0.5 &amp; Q287&lt;14),2,1),0),IF(AV287&lt;0.8,IF(AND(AT288&gt;0.2,AK288&gt;-0.03,AA288&gt;-0.01),1,0),0)),"")</f>
        <v/>
      </c>
      <c r="BG288">
        <f>IF(B288=3,IF(AV287&lt;0.85,IF(AND(K288&gt;942,AT288&gt;0.9),0.25,1)*IF(AR287&lt;-0.004,1,0.5),0),"")</f>
        <v>0.5</v>
      </c>
      <c r="BH288" t="str">
        <f>IF(B288=4,IF(AV287&lt;0.6,IF(AQ288&gt;=0,IF(K288&lt;1018,2,1),0),IF(AV287&gt;0.85,IF(AQ288&lt;=0,-0.5,0),0)),"")</f>
        <v/>
      </c>
      <c r="BI288" t="str">
        <f>IF(B288=5,IF(AV287&lt;0.4,IF(AQ288&gt; -0.004,1,0),IF(AV287&lt;0.95,IF(AND(AO288&lt;0.85,AT288&lt;0.95,AQ288&gt;0,K288&lt;1115),0.5,0),0)),"")</f>
        <v/>
      </c>
      <c r="BJ288" s="25">
        <f>IF(MAX(BE288:BI288)=0,"",MAX(BE288:BI288)*AR288)</f>
        <v>2.2952240180867887E-4</v>
      </c>
    </row>
    <row r="289" spans="1:62">
      <c r="A289" s="1">
        <v>42929</v>
      </c>
      <c r="B289" s="41">
        <f t="shared" si="192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30"/>
        <v>3178.0087400000002</v>
      </c>
      <c r="T289" t="str">
        <f t="shared" ref="T289" si="1544">IF(AVERAGE(N288)&lt;S288,"熊",IF(AVERAGE(N288)&gt;S288,"牛",""))</f>
        <v>牛</v>
      </c>
      <c r="U289">
        <f t="shared" ref="U289" si="1545">MAX(H289,O289)</f>
        <v>3219.0475999999999</v>
      </c>
      <c r="V289">
        <f t="shared" ref="V289" si="1546">MIN(I289,P289)</f>
        <v>3190.3748999999998</v>
      </c>
      <c r="W289" s="40">
        <f t="shared" ref="W289" si="1547">LN(U289/V289)</f>
        <v>8.9471060059575641E-3</v>
      </c>
      <c r="X289">
        <f t="shared" ref="X289" si="1548">IF(U289=H289,J289,Q289)</f>
        <v>1344</v>
      </c>
      <c r="Y289">
        <f t="shared" ref="Y289" si="1549">IF(V289=I289,K289,R289)</f>
        <v>932</v>
      </c>
      <c r="Z289" s="25">
        <f t="shared" ref="Z289" si="1550">(U289-V289)/(C289)</f>
        <v>8.9816582489170085E-3</v>
      </c>
      <c r="AA289" s="25">
        <f t="shared" ref="AA289" si="1551">LN(C289/N288)</f>
        <v>-1.7726005202140043E-3</v>
      </c>
      <c r="AB289" s="25">
        <f t="shared" ref="AB289" si="1552">LN(N289/U289)</f>
        <v>-3.1997092800253261E-6</v>
      </c>
      <c r="AC289" s="25">
        <f t="shared" ref="AC289" si="1553">LN(N289/V289)</f>
        <v>8.9439062966774705E-3</v>
      </c>
      <c r="AD289" s="25">
        <f t="shared" ref="AD289" si="1554">LN(U289/C289)</f>
        <v>8.3246143535839097E-3</v>
      </c>
      <c r="AE289" s="25">
        <f t="shared" ref="AE289" si="1555">LN(V289/C289)</f>
        <v>-6.2249165237348528E-4</v>
      </c>
      <c r="AF289" s="25">
        <f t="shared" ref="AF289" si="1556">LN(N289/C289)</f>
        <v>8.3214146443040451E-3</v>
      </c>
      <c r="AG289" s="25">
        <f t="shared" ref="AG289" si="1557">LN(N289/N288)</f>
        <v>6.5488141240899345E-3</v>
      </c>
      <c r="AH289" s="25">
        <f t="shared" ref="AH289" si="1558">LN(D289/C289)</f>
        <v>-2.8290271530910467E-4</v>
      </c>
      <c r="AI289" s="25">
        <f t="shared" ref="AI289" si="1559">LN(E289/C289)</f>
        <v>2.0381041333826701E-3</v>
      </c>
      <c r="AJ289" s="25">
        <f t="shared" ref="AJ289" si="1560">LN(F289/C289)</f>
        <v>2.110408200996265E-3</v>
      </c>
      <c r="AK289" s="25">
        <f t="shared" ref="AK289" si="1561">+LN(G289/C289)</f>
        <v>5.9808358117253851E-3</v>
      </c>
      <c r="AL289" s="25">
        <f t="shared" ref="AL289" si="1562">LN(H289/I289)</f>
        <v>6.603327464098788E-3</v>
      </c>
      <c r="AM289" s="25">
        <f t="shared" ref="AM289" si="1563">LN(O289/P289)</f>
        <v>3.7034083524970229E-3</v>
      </c>
      <c r="AN289" s="25">
        <f t="shared" ref="AN289" si="1564">LN(L289/G289)</f>
        <v>0</v>
      </c>
      <c r="AO289" s="40">
        <f t="shared" ref="AO289" si="1565">(C289-I289)/(H289-I289)</f>
        <v>9.3987737027372148E-2</v>
      </c>
      <c r="AP289" s="40">
        <f t="shared" ref="AP289" si="1566">(N288-I289)/(H289-I289)</f>
        <v>0.36194693614927098</v>
      </c>
      <c r="AQ289" s="25">
        <f t="shared" ref="AQ289" si="1567">LN(M289/L289)</f>
        <v>3.3878614761566567E-4</v>
      </c>
      <c r="AR289" s="25">
        <f t="shared" ref="AR289" si="1568">LN(N289/L289)</f>
        <v>2.3405788325787731E-3</v>
      </c>
      <c r="AS289" s="25">
        <f>LN(N289/C289)</f>
        <v>8.3214146443040451E-3</v>
      </c>
      <c r="AT289" s="28">
        <f>+(G289-I289)/(H289-I289)</f>
        <v>1</v>
      </c>
      <c r="AU289" s="28">
        <f>+(N289-P289)/(O289-P289)</f>
        <v>0.99913441013833337</v>
      </c>
      <c r="AV289" s="40">
        <f>+(N289-V289)/(U289-V289)</f>
        <v>0.99964077327911516</v>
      </c>
      <c r="AW289" s="25">
        <f>LN(N289/C289)</f>
        <v>8.3214146443040451E-3</v>
      </c>
      <c r="AX289" s="28">
        <f>(N289-L289)/(U289-V289)</f>
        <v>0.26246569036051437</v>
      </c>
      <c r="AY289" s="25">
        <f>LN(G289/I289)</f>
        <v>6.603327464098788E-3</v>
      </c>
      <c r="AZ289" s="25">
        <f>LN(N289/P289)</f>
        <v>3.7002086432171219E-3</v>
      </c>
      <c r="BA289" s="25">
        <f t="shared" ref="BA289" si="1569">AV288</f>
        <v>0.53860519357681158</v>
      </c>
      <c r="BB289" s="25">
        <f>AR288</f>
        <v>4.5904480361735775E-4</v>
      </c>
      <c r="BC289" s="25">
        <f t="shared" ref="BC289" si="1570">AS288</f>
        <v>-1.2199775745893979E-3</v>
      </c>
      <c r="BD289" s="39">
        <f>IF(AR288&lt;0,1,0)</f>
        <v>0</v>
      </c>
      <c r="BE289" t="str">
        <f>IF(B289=2,IF(AV288&lt;0.226,IF(AND(ABS(AA289)&lt;0.03,AO289&lt;0.8),IF(AND(AT289&lt;0.5 &amp; Q288&lt;14),2,1),0),IF(AV288&lt;0.8,IF(AND(AT289&gt;0.2,AK289&gt;-0.03,AA289&gt;-0.01),1,0),0)),"")</f>
        <v/>
      </c>
      <c r="BF289" t="str">
        <f>IF(B289=2,IF(AV288&lt;0.226,IF(AND(ABS(AA289)&lt;0.03,AO289&lt;0.8),IF(AND(AT289&lt;0.5 &amp; Q288&lt;14),2,1),0),IF(AV288&lt;0.8,IF(AND(AT289&gt;0.2,AK289&gt;-0.03,AA289&gt;-0.01),1,0),0)),"")</f>
        <v/>
      </c>
      <c r="BG289" t="str">
        <f>IF(B289=3,IF(AV288&lt;0.85,IF(AND(K289&gt;942,AT289&gt;0.9),0.25,1)*IF(AR288&lt;-0.004,1,0.5),0),"")</f>
        <v/>
      </c>
      <c r="BH289">
        <f>IF(B289=4,IF(AV288&lt;0.6,IF(AQ289&gt;=0,IF(K289&lt;1018,2,1),0),IF(AV288&gt;0.85,IF(AQ289&lt;=0,-0.5,0),0)),"")</f>
        <v>2</v>
      </c>
      <c r="BI289" t="str">
        <f>IF(B289=5,IF(AV288&lt;0.4,IF(AQ289&gt; -0.004,1,0),IF(AV288&lt;0.95,IF(AND(AO289&lt;0.85,AT289&lt;0.95,AQ289&gt;0,K289&lt;1115),0.5,0),0)),"")</f>
        <v/>
      </c>
      <c r="BJ289" s="25">
        <f>IF(MAX(BE289:BI289)=0,"",MAX(BE289:BI289)*AR289)</f>
        <v>4.6811576651575463E-3</v>
      </c>
    </row>
    <row r="290" spans="1:62">
      <c r="A290" s="1">
        <v>42930</v>
      </c>
      <c r="B290" s="41">
        <f t="shared" si="192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30"/>
        <v>3182.3366050000004</v>
      </c>
      <c r="T290" t="str">
        <f t="shared" ref="T290" si="1571">IF(AVERAGE(N289)&lt;S289,"熊",IF(AVERAGE(N289)&gt;S289,"牛",""))</f>
        <v>牛</v>
      </c>
      <c r="U290">
        <f t="shared" ref="U290" si="1572">MAX(H290,O290)</f>
        <v>3222.7617</v>
      </c>
      <c r="V290">
        <f t="shared" ref="V290" si="1573">MIN(I290,P290)</f>
        <v>3204.9119000000001</v>
      </c>
      <c r="W290" s="40">
        <f t="shared" ref="W290" si="1574">LN(U290/V290)</f>
        <v>5.5540610790377207E-3</v>
      </c>
      <c r="X290">
        <f t="shared" ref="X290" si="1575">IF(U290=H290,J290,Q290)</f>
        <v>1443</v>
      </c>
      <c r="Y290">
        <f t="shared" ref="Y290" si="1576">IF(V290=I290,K290,R290)</f>
        <v>948</v>
      </c>
      <c r="Z290" s="25">
        <f t="shared" ref="Z290" si="1577">(U290-V290)/(C290)</f>
        <v>5.5571682420558878E-3</v>
      </c>
      <c r="AA290" s="25">
        <f t="shared" ref="AA290" si="1578">LN(C290/N289)</f>
        <v>-2.1787055558359011E-3</v>
      </c>
      <c r="AB290" s="25">
        <f t="shared" ref="AB290" si="1579">LN(N290/U290)</f>
        <v>-1.4001394762877686E-4</v>
      </c>
      <c r="AC290" s="25">
        <f t="shared" ref="AC290" si="1580">LN(N290/V290)</f>
        <v>5.4140471314088924E-3</v>
      </c>
      <c r="AD290" s="25">
        <f t="shared" ref="AD290" si="1581">LN(U290/C290)</f>
        <v>3.3350286311092077E-3</v>
      </c>
      <c r="AE290" s="25">
        <f t="shared" ref="AE290" si="1582">LN(V290/C290)</f>
        <v>-2.2190324479285754E-3</v>
      </c>
      <c r="AF290" s="25">
        <f t="shared" ref="AF290" si="1583">LN(N290/C290)</f>
        <v>3.1950146834804731E-3</v>
      </c>
      <c r="AG290" s="25">
        <f t="shared" ref="AG290" si="1584">LN(N290/N289)</f>
        <v>1.0163091276444844E-3</v>
      </c>
      <c r="AH290" s="25">
        <f t="shared" ref="AH290" si="1585">LN(D290/C290)</f>
        <v>3.7243631221023853E-4</v>
      </c>
      <c r="AI290" s="25">
        <f t="shared" ref="AI290" si="1586">LN(E290/C290)</f>
        <v>5.9583153748828772E-4</v>
      </c>
      <c r="AJ290" s="25">
        <f t="shared" ref="AJ290" si="1587">LN(F290/C290)</f>
        <v>1.7151987386686746E-3</v>
      </c>
      <c r="AK290" s="25">
        <f t="shared" ref="AK290" si="1588">+LN(G290/C290)</f>
        <v>1.3311560836270833E-4</v>
      </c>
      <c r="AL290" s="25">
        <f t="shared" ref="AL290" si="1589">LN(H290/I290)</f>
        <v>4.0545641211206709E-3</v>
      </c>
      <c r="AM290" s="25">
        <f t="shared" ref="AM290" si="1590">LN(O290/P290)</f>
        <v>4.2295044417738981E-3</v>
      </c>
      <c r="AN290" s="25">
        <f t="shared" ref="AN290" si="1591">LN(L290/G290)</f>
        <v>0</v>
      </c>
      <c r="AO290" s="40">
        <f t="shared" ref="AO290" si="1592">(C290-I290)/(H290-I290)</f>
        <v>0.54679016043435924</v>
      </c>
      <c r="AP290" s="40">
        <f t="shared" ref="AP290" si="1593">(N289-I290)/(H290-I290)</f>
        <v>1.0848251656951453</v>
      </c>
      <c r="AQ290" s="25">
        <f t="shared" ref="AQ290" si="1594">LN(M290/L290)</f>
        <v>1.1143489496292926E-4</v>
      </c>
      <c r="AR290" s="25">
        <f t="shared" ref="AR290" si="1595">LN(N290/L290)</f>
        <v>3.0618990751176568E-3</v>
      </c>
      <c r="AS290" s="25">
        <f>LN(N290/C290)</f>
        <v>3.1950146834804731E-3</v>
      </c>
      <c r="AT290" s="28">
        <f>+(G290-I290)/(H290-I290)</f>
        <v>0.57962967229605733</v>
      </c>
      <c r="AU290" s="28">
        <f>+(N290-P290)/(O290-P290)</f>
        <v>0.96682816371242486</v>
      </c>
      <c r="AV290" s="40">
        <f>+(N290-V290)/(U290-V290)</f>
        <v>0.9747224058532884</v>
      </c>
      <c r="AW290" s="25">
        <f>LN(N290/C290)</f>
        <v>3.1950146834804731E-3</v>
      </c>
      <c r="AX290" s="28">
        <f>(N290-L290)/(U290-V290)</f>
        <v>0.55189974117358664</v>
      </c>
      <c r="AY290" s="25">
        <f>LN(G290/I290)</f>
        <v>2.3521480562912131E-3</v>
      </c>
      <c r="AZ290" s="25">
        <f>LN(N290/P290)</f>
        <v>4.0894904941451765E-3</v>
      </c>
      <c r="BA290" s="25">
        <f t="shared" ref="BA290" si="1596">AV289</f>
        <v>0.99964077327911516</v>
      </c>
      <c r="BB290" s="25">
        <f>AR289</f>
        <v>2.3405788325787731E-3</v>
      </c>
      <c r="BC290" s="25">
        <f t="shared" ref="BC290" si="1597">AS289</f>
        <v>8.3214146443040451E-3</v>
      </c>
      <c r="BD290" s="39">
        <f>IF(AR289&lt;0,1,0)</f>
        <v>0</v>
      </c>
      <c r="BE290" t="str">
        <f>IF(B290=2,IF(AV289&lt;0.226,IF(AND(ABS(AA290)&lt;0.03,AO290&lt;0.8),IF(AND(AT290&lt;0.5 &amp; Q289&lt;14),2,1),0),IF(AV289&lt;0.8,IF(AND(AT290&gt;0.2,AK290&gt;-0.03,AA290&gt;-0.01),1,0),0)),"")</f>
        <v/>
      </c>
      <c r="BF290" t="str">
        <f>IF(B290=2,IF(AV289&lt;0.226,IF(AND(ABS(AA290)&lt;0.03,AO290&lt;0.8),IF(AND(AT290&lt;0.5 &amp; Q289&lt;14),2,1),0),IF(AV289&lt;0.8,IF(AND(AT290&gt;0.2,AK290&gt;-0.03,AA290&gt;-0.01),1,0),0)),"")</f>
        <v/>
      </c>
      <c r="BG290" t="str">
        <f>IF(B290=3,IF(AV289&lt;0.85,IF(AND(K290&gt;942,AT290&gt;0.9),0.25,1)*IF(AR289&lt;-0.004,1,0.5),0),"")</f>
        <v/>
      </c>
      <c r="BH290" t="str">
        <f>IF(B290=4,IF(AV289&lt;0.6,IF(AQ290&gt;=0,IF(K290&lt;1018,2,1),0),IF(AV289&gt;0.85,IF(AQ290&lt;=0,-0.5,0),0)),"")</f>
        <v/>
      </c>
      <c r="BI290">
        <f>IF(B290=5,IF(AV289&lt;0.4,IF(AQ290&gt; -0.004,1,0),IF(AV289&lt;0.95,IF(AND(AO290&lt;0.85,AT290&lt;0.95,AQ290&gt;0,K290&lt;1115),0.5,0),0)),"")</f>
        <v>0</v>
      </c>
      <c r="BJ290" s="25" t="str">
        <f>IF(MAX(BE290:BI290)=0,"",MAX(BE290:BI290)*AR290)</f>
        <v/>
      </c>
    </row>
    <row r="291" spans="1:62">
      <c r="A291" s="1">
        <v>42933</v>
      </c>
      <c r="B291" s="41">
        <f t="shared" si="192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30"/>
        <v>3187.2941299999993</v>
      </c>
      <c r="T291" t="str">
        <f t="shared" ref="T291" si="1598">IF(AVERAGE(N290)&lt;S290,"熊",IF(AVERAGE(N290)&gt;S290,"牛",""))</f>
        <v>牛</v>
      </c>
      <c r="U291">
        <f t="shared" ref="U291" si="1599">MAX(H291,O291)</f>
        <v>3230.3539999999998</v>
      </c>
      <c r="V291">
        <f t="shared" ref="V291" si="1600">MIN(I291,P291)</f>
        <v>3139.5034999999998</v>
      </c>
      <c r="W291" s="40">
        <f t="shared" ref="W291" si="1601">LN(U291/V291)</f>
        <v>2.852706235380786E-2</v>
      </c>
      <c r="X291">
        <f t="shared" ref="X291" si="1602">IF(U291=H291,J291,Q291)</f>
        <v>934</v>
      </c>
      <c r="Y291">
        <f t="shared" ref="Y291" si="1603">IF(V291=I291,K291,R291)</f>
        <v>946</v>
      </c>
      <c r="Z291" s="25">
        <f t="shared" ref="Z291" si="1604">(U291-V291)/(C291)</f>
        <v>2.8216268917296942E-2</v>
      </c>
      <c r="AA291" s="25">
        <f t="shared" ref="AA291" si="1605">LN(C291/N290)</f>
        <v>-7.8207397756268238E-4</v>
      </c>
      <c r="AB291" s="25">
        <f t="shared" ref="AB291" si="1606">LN(N291/U291)</f>
        <v>-1.6812365170752963E-2</v>
      </c>
      <c r="AC291" s="25">
        <f t="shared" ref="AC291" si="1607">LN(N291/V291)</f>
        <v>1.1714697183054755E-2</v>
      </c>
      <c r="AD291" s="25">
        <f t="shared" ref="AD291" si="1608">LN(U291/C291)</f>
        <v>3.2751539032777098E-3</v>
      </c>
      <c r="AE291" s="25">
        <f t="shared" ref="AE291" si="1609">LN(V291/C291)</f>
        <v>-2.5251908450530148E-2</v>
      </c>
      <c r="AF291" s="25">
        <f t="shared" ref="AF291" si="1610">LN(N291/C291)</f>
        <v>-1.3537211267475388E-2</v>
      </c>
      <c r="AG291" s="25">
        <f t="shared" ref="AG291" si="1611">LN(N291/N290)</f>
        <v>-1.4319285245038E-2</v>
      </c>
      <c r="AH291" s="25">
        <f t="shared" ref="AH291" si="1612">LN(D291/C291)</f>
        <v>7.2782571646518295E-4</v>
      </c>
      <c r="AI291" s="25">
        <f t="shared" ref="AI291" si="1613">LN(E291/C291)</f>
        <v>2.5679844905130435E-3</v>
      </c>
      <c r="AJ291" s="25">
        <f t="shared" ref="AJ291" si="1614">LN(F291/C291)</f>
        <v>-4.383760007988808E-3</v>
      </c>
      <c r="AK291" s="25">
        <f t="shared" ref="AK291" si="1615">+LN(G291/C291)</f>
        <v>-3.2389330280494123E-4</v>
      </c>
      <c r="AL291" s="25">
        <f t="shared" ref="AL291" si="1616">LN(H291/I291)</f>
        <v>2.852706235380786E-2</v>
      </c>
      <c r="AM291" s="25">
        <f t="shared" ref="AM291" si="1617">LN(O291/P291)</f>
        <v>1.7387449304159745E-2</v>
      </c>
      <c r="AN291" s="25">
        <f t="shared" ref="AN291" si="1618">LN(L291/G291)</f>
        <v>0</v>
      </c>
      <c r="AO291" s="40">
        <f t="shared" ref="AO291" si="1619">(C291-I291)/(H291-I291)</f>
        <v>0.88373646815372786</v>
      </c>
      <c r="AP291" s="40">
        <f t="shared" ref="AP291" si="1620">(N290-I291)/(H291-I291)</f>
        <v>0.91146443883082906</v>
      </c>
      <c r="AQ291" s="25">
        <f t="shared" ref="AQ291" si="1621">LN(M291/L291)</f>
        <v>-3.0896937093894193E-3</v>
      </c>
      <c r="AR291" s="25">
        <f t="shared" ref="AR291" si="1622">LN(N291/L291)</f>
        <v>-1.3213317964670382E-2</v>
      </c>
      <c r="AS291" s="25">
        <f>LN(N291/C291)</f>
        <v>-1.3537211267475388E-2</v>
      </c>
      <c r="AT291" s="28">
        <f>+(G291-I291)/(H291-I291)</f>
        <v>0.87225937116471886</v>
      </c>
      <c r="AU291" s="28">
        <f>+(N291-P291)/(O291-P291)</f>
        <v>0.23176111850001341</v>
      </c>
      <c r="AV291" s="40">
        <f>+(N291-V291)/(U291-V291)</f>
        <v>0.4072030423608014</v>
      </c>
      <c r="AW291" s="25">
        <f>LN(N291/C291)</f>
        <v>-1.3537211267475388E-2</v>
      </c>
      <c r="AX291" s="28">
        <f>(N291-L291)/(U291-V291)</f>
        <v>-0.4650563288039174</v>
      </c>
      <c r="AY291" s="25">
        <f>LN(G291/I291)</f>
        <v>2.4928015147725264E-2</v>
      </c>
      <c r="AZ291" s="25">
        <f>LN(N291/P291)</f>
        <v>4.0567323583584267E-3</v>
      </c>
      <c r="BA291" s="25">
        <f t="shared" ref="BA291" si="1623">AV290</f>
        <v>0.9747224058532884</v>
      </c>
      <c r="BB291" s="25">
        <f>AR290</f>
        <v>3.0618990751176568E-3</v>
      </c>
      <c r="BC291" s="25">
        <f t="shared" ref="BC291" si="1624">AS290</f>
        <v>3.1950146834804731E-3</v>
      </c>
      <c r="BD291" s="39">
        <f>IF(AR290&lt;0,1,0)</f>
        <v>0</v>
      </c>
      <c r="BE291" t="str">
        <f>IF(B291=2,IF(AV290&lt;0.226,IF(AND(ABS(AA291)&lt;0.03,AO291&lt;0.8),IF(AND(AT291&lt;0.5 &amp; Q290&lt;14),2,1),0),IF(AV290&lt;0.8,IF(AND(AT291&gt;0.2,AK291&gt;-0.03,AA291&gt;-0.01),1,0),0)),"")</f>
        <v/>
      </c>
      <c r="BF291" t="str">
        <f>IF(B291=2,IF(AV290&lt;0.226,IF(AND(ABS(AA291)&lt;0.03,AO291&lt;0.8),IF(AND(AT291&lt;0.5 &amp; Q290&lt;14),2,1),0),IF(AV290&lt;0.8,IF(AND(AT291&gt;0.2,AK291&gt;-0.03,AA291&gt;-0.01),1,0),0)),"")</f>
        <v/>
      </c>
      <c r="BG291" t="str">
        <f>IF(B291=3,IF(AV290&lt;0.85,IF(AND(K291&gt;942,AT291&gt;0.9),0.25,1)*IF(AR290&lt;-0.004,1,0.5),0),"")</f>
        <v/>
      </c>
      <c r="BH291" t="str">
        <f>IF(B291=4,IF(AV290&lt;0.6,IF(AQ291&gt;=0,IF(K291&lt;1018,2,1),0),IF(AV290&gt;0.85,IF(AQ291&lt;=0,-0.5,0),0)),"")</f>
        <v/>
      </c>
      <c r="BI291" t="str">
        <f>IF(B291=5,IF(AV290&lt;0.4,IF(AQ291&gt; -0.004,1,0),IF(AV290&lt;0.95,IF(AND(AO291&lt;0.85,AT291&lt;0.95,AQ291&gt;0,K291&lt;1115),0.5,0),0)),"")</f>
        <v/>
      </c>
      <c r="BJ291" s="25" t="str">
        <f>IF(MAX(BE291:BI291)=0,"",MAX(BE291:BI291)*AR291)</f>
        <v/>
      </c>
    </row>
    <row r="292" spans="1:62">
      <c r="A292" s="1">
        <v>42934</v>
      </c>
      <c r="B292" s="41">
        <f t="shared" si="192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30"/>
        <v>3188.8681699999997</v>
      </c>
      <c r="T292" t="str">
        <f t="shared" ref="T292" si="1625">IF(AVERAGE(N291)&lt;S291,"熊",IF(AVERAGE(N291)&gt;S291,"牛",""))</f>
        <v>熊</v>
      </c>
      <c r="U292">
        <f t="shared" ref="U292" si="1626">MAX(H292,O292)</f>
        <v>3187.0985999999998</v>
      </c>
      <c r="V292">
        <f t="shared" ref="V292" si="1627">MIN(I292,P292)</f>
        <v>3150.2905999999998</v>
      </c>
      <c r="W292" s="40">
        <f t="shared" ref="W292" si="1628">LN(U292/V292)</f>
        <v>1.1616270592345683E-2</v>
      </c>
      <c r="X292">
        <f t="shared" ref="X292" si="1629">IF(U292=H292,J292,Q292)</f>
        <v>1500</v>
      </c>
      <c r="Y292">
        <f t="shared" ref="Y292" si="1630">IF(V292=I292,K292,R292)</f>
        <v>1313</v>
      </c>
      <c r="Z292" s="25">
        <f t="shared" ref="Z292" si="1631">(U292-V292)/(C292)</f>
        <v>1.1649089963901365E-2</v>
      </c>
      <c r="AA292" s="25">
        <f t="shared" ref="AA292" si="1632">LN(C292/N291)</f>
        <v>-5.2922130025152697E-3</v>
      </c>
      <c r="AB292" s="25">
        <f t="shared" ref="AB292" si="1633">LN(N292/U292)</f>
        <v>-5.2400128269932151E-5</v>
      </c>
      <c r="AC292" s="25">
        <f t="shared" ref="AC292" si="1634">LN(N292/V292)</f>
        <v>1.1563870464075832E-2</v>
      </c>
      <c r="AD292" s="25">
        <f t="shared" ref="AD292" si="1635">LN(U292/C292)</f>
        <v>8.6238225638587407E-3</v>
      </c>
      <c r="AE292" s="25">
        <f t="shared" ref="AE292" si="1636">LN(V292/C292)</f>
        <v>-2.9924480284869281E-3</v>
      </c>
      <c r="AF292" s="25">
        <f t="shared" ref="AF292" si="1637">LN(N292/C292)</f>
        <v>8.5714224355887582E-3</v>
      </c>
      <c r="AG292" s="25">
        <f t="shared" ref="AG292" si="1638">LN(N292/N291)</f>
        <v>3.2792094330737118E-3</v>
      </c>
      <c r="AH292" s="25">
        <f t="shared" ref="AH292" si="1639">LN(D292/C292)</f>
        <v>2.6309052891767284E-3</v>
      </c>
      <c r="AI292" s="25">
        <f t="shared" ref="AI292" si="1640">LN(E292/C292)</f>
        <v>2.7789346587264825E-3</v>
      </c>
      <c r="AJ292" s="25">
        <f t="shared" ref="AJ292" si="1641">LN(F292/C292)</f>
        <v>2.7216192764961482E-3</v>
      </c>
      <c r="AK292" s="25">
        <f t="shared" ref="AK292" si="1642">+LN(G292/C292)</f>
        <v>-9.4128221305879868E-4</v>
      </c>
      <c r="AL292" s="25">
        <f t="shared" ref="AL292" si="1643">LN(H292/I292)</f>
        <v>7.7017708388177133E-3</v>
      </c>
      <c r="AM292" s="25">
        <f t="shared" ref="AM292" si="1644">LN(O292/P292)</f>
        <v>1.1616270592345683E-2</v>
      </c>
      <c r="AN292" s="25">
        <f t="shared" ref="AN292" si="1645">LN(L292/G292)</f>
        <v>0</v>
      </c>
      <c r="AO292" s="40">
        <f t="shared" ref="AO292" si="1646">(C292-I292)/(H292-I292)</f>
        <v>0.13188497250518802</v>
      </c>
      <c r="AP292" s="40">
        <f t="shared" ref="AP292" si="1647">(N291-I292)/(H292-I292)</f>
        <v>0.81889889610973665</v>
      </c>
      <c r="AQ292" s="25">
        <f t="shared" ref="AQ292" si="1648">LN(M292/L292)</f>
        <v>-5.5667506729107177E-4</v>
      </c>
      <c r="AR292" s="25">
        <f t="shared" ref="AR292" si="1649">LN(N292/L292)</f>
        <v>9.5127046486477435E-3</v>
      </c>
      <c r="AS292" s="25">
        <f>LN(N292/C292)</f>
        <v>8.5714224355887582E-3</v>
      </c>
      <c r="AT292" s="28">
        <f>+(G292-I292)/(H292-I292)</f>
        <v>1.0071871696325355E-2</v>
      </c>
      <c r="AU292" s="28">
        <f>+(N292-P292)/(O292-P292)</f>
        <v>0.99546294283851566</v>
      </c>
      <c r="AV292" s="40">
        <f>+(N292-V292)/(U292-V292)</f>
        <v>0.99546294283851566</v>
      </c>
      <c r="AW292" s="25">
        <f>LN(N292/C292)</f>
        <v>8.5714224355887582E-3</v>
      </c>
      <c r="AX292" s="28">
        <f>(N292-L292)/(U292-V292)</f>
        <v>0.81972940665072491</v>
      </c>
      <c r="AY292" s="25">
        <f>LN(G292/I292)</f>
        <v>7.7867702306280289E-5</v>
      </c>
      <c r="AZ292" s="25">
        <f>LN(N292/P292)</f>
        <v>1.1563870464075832E-2</v>
      </c>
      <c r="BA292" s="25">
        <f t="shared" ref="BA292" si="1650">AV291</f>
        <v>0.4072030423608014</v>
      </c>
      <c r="BB292" s="25">
        <f>AR291</f>
        <v>-1.3213317964670382E-2</v>
      </c>
      <c r="BC292" s="25">
        <f t="shared" ref="BC292" si="1651">AS291</f>
        <v>-1.3537211267475388E-2</v>
      </c>
      <c r="BD292" s="39">
        <f>IF(AR291&lt;0,1,0)</f>
        <v>1</v>
      </c>
      <c r="BE292">
        <f>IF(B292=2,IF(AV291&lt;0.226,IF(AND(ABS(AA292)&lt;0.03,AO292&lt;0.8),IF(AND(AT292&lt;0.5 &amp; Q291&lt;14),2,1),0),IF(AV291&lt;0.8,IF(AND(AT292&gt;0.2,AK292&gt;-0.03,AA292&gt;-0.01),1,0),0)),"")</f>
        <v>0</v>
      </c>
      <c r="BF292">
        <f>IF(B292=2,IF(AV291&lt;0.226,IF(AND(ABS(AA292)&lt;0.03,AO292&lt;0.8),IF(AND(AT292&lt;0.5 &amp; Q291&lt;14),2,1),0),IF(AV291&lt;0.8,IF(AND(AT292&gt;0.2,AK292&gt;-0.03,AA292&gt;-0.01),1,0),0)),"")</f>
        <v>0</v>
      </c>
      <c r="BG292" t="str">
        <f>IF(B292=3,IF(AV291&lt;0.85,IF(AND(K292&gt;942,AT292&gt;0.9),0.25,1)*IF(AR291&lt;-0.004,1,0.5),0),"")</f>
        <v/>
      </c>
      <c r="BH292" t="str">
        <f>IF(B292=4,IF(AV291&lt;0.6,IF(AQ292&gt;=0,IF(K292&lt;1018,2,1),0),IF(AV291&gt;0.85,IF(AQ292&lt;=0,-0.5,0),0)),"")</f>
        <v/>
      </c>
      <c r="BI292" t="str">
        <f>IF(B292=5,IF(AV291&lt;0.4,IF(AQ292&gt; -0.004,1,0),IF(AV291&lt;0.95,IF(AND(AO292&lt;0.85,AT292&lt;0.95,AQ292&gt;0,K292&lt;1115),0.5,0),0)),"")</f>
        <v/>
      </c>
      <c r="BJ292" s="25" t="str">
        <f>IF(MAX(BE292:BI292)=0,"",MAX(BE292:BI292)*AR292)</f>
        <v/>
      </c>
    </row>
    <row r="293" spans="1:62">
      <c r="A293" s="1">
        <v>42935</v>
      </c>
      <c r="B293" s="41">
        <f t="shared" si="192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30"/>
        <v>3191.19965</v>
      </c>
      <c r="T293" t="str">
        <f t="shared" ref="T293" si="1652">IF(AVERAGE(N292)&lt;S292,"熊",IF(AVERAGE(N292)&gt;S292,"牛",""))</f>
        <v>熊</v>
      </c>
      <c r="U293">
        <f t="shared" ref="U293" si="1653">MAX(H293,O293)</f>
        <v>3232.8863999999999</v>
      </c>
      <c r="V293">
        <f t="shared" ref="V293" si="1654">MIN(I293,P293)</f>
        <v>3179.9058</v>
      </c>
      <c r="W293" s="40">
        <f t="shared" ref="W293" si="1655">LN(U293/V293)</f>
        <v>1.6523786771081544E-2</v>
      </c>
      <c r="X293">
        <f t="shared" ref="X293" si="1656">IF(U293=H293,J293,Q293)</f>
        <v>1500</v>
      </c>
      <c r="Y293">
        <f t="shared" ref="Y293" si="1657">IF(V293=I293,K293,R293)</f>
        <v>930</v>
      </c>
      <c r="Z293" s="25">
        <f t="shared" ref="Z293" si="1658">(U293-V293)/(C293)</f>
        <v>1.665322657325706E-2</v>
      </c>
      <c r="AA293" s="25">
        <f t="shared" ref="AA293" si="1659">LN(C293/N292)</f>
        <v>-1.7367500421851365E-3</v>
      </c>
      <c r="AB293" s="25">
        <f t="shared" ref="AB293" si="1660">LN(N293/U293)</f>
        <v>-6.0936443737148885E-6</v>
      </c>
      <c r="AC293" s="25">
        <f t="shared" ref="AC293" si="1661">LN(N293/V293)</f>
        <v>1.651769312670797E-2</v>
      </c>
      <c r="AD293" s="25">
        <f t="shared" ref="AD293" si="1662">LN(U293/C293)</f>
        <v>1.6053537510347965E-2</v>
      </c>
      <c r="AE293" s="25">
        <f t="shared" ref="AE293" si="1663">LN(V293/C293)</f>
        <v>-4.7024926073368855E-4</v>
      </c>
      <c r="AF293" s="25">
        <f t="shared" ref="AF293" si="1664">LN(N293/C293)</f>
        <v>1.6047443865974207E-2</v>
      </c>
      <c r="AG293" s="25">
        <f t="shared" ref="AG293" si="1665">LN(N293/N292)</f>
        <v>1.4310693823789127E-2</v>
      </c>
      <c r="AH293" s="25">
        <f t="shared" ref="AH293" si="1666">LN(D293/C293)</f>
        <v>2.7198148958705414E-4</v>
      </c>
      <c r="AI293" s="25">
        <f t="shared" ref="AI293" si="1667">LN(E293/C293)</f>
        <v>1.3623700859733904E-3</v>
      </c>
      <c r="AJ293" s="25">
        <f t="shared" ref="AJ293" si="1668">LN(F293/C293)</f>
        <v>1.8648587995729177E-3</v>
      </c>
      <c r="AK293" s="25">
        <f t="shared" ref="AK293" si="1669">+LN(G293/C293)</f>
        <v>9.9098985741034439E-3</v>
      </c>
      <c r="AL293" s="25">
        <f t="shared" ref="AL293" si="1670">LN(H293/I293)</f>
        <v>1.1436486547213732E-2</v>
      </c>
      <c r="AM293" s="25">
        <f t="shared" ref="AM293" si="1671">LN(O293/P293)</f>
        <v>7.3989526917937198E-3</v>
      </c>
      <c r="AN293" s="25">
        <f t="shared" ref="AN293" si="1672">LN(L293/G293)</f>
        <v>0</v>
      </c>
      <c r="AO293" s="40">
        <f t="shared" ref="AO293" si="1673">(C293-I293)/(H293-I293)</f>
        <v>4.0893270668775933E-2</v>
      </c>
      <c r="AP293" s="40">
        <f t="shared" ref="AP293" si="1674">(N292-I293)/(H293-I293)</f>
        <v>0.19208928332198469</v>
      </c>
      <c r="AQ293" s="25">
        <f t="shared" ref="AQ293" si="1675">LN(M293/L293)</f>
        <v>1.4234737951196847E-3</v>
      </c>
      <c r="AR293" s="25">
        <f t="shared" ref="AR293" si="1676">LN(N293/L293)</f>
        <v>6.1375452918707848E-3</v>
      </c>
      <c r="AS293" s="25">
        <f>LN(N293/C293)</f>
        <v>1.6047443865974207E-2</v>
      </c>
      <c r="AT293" s="28">
        <f>+(G293-I293)/(H293-I293)</f>
        <v>0.90715420347389131</v>
      </c>
      <c r="AU293" s="28">
        <f>+(N293-P293)/(O293-P293)</f>
        <v>0.99917336992326067</v>
      </c>
      <c r="AV293" s="40">
        <f>+(N293-V293)/(U293-V293)</f>
        <v>0.9996281657814402</v>
      </c>
      <c r="AW293" s="25">
        <f>LN(N293/C293)</f>
        <v>1.6047443865974207E-2</v>
      </c>
      <c r="AX293" s="28">
        <f>(N293-L293)/(U293-V293)</f>
        <v>0.37336496755416515</v>
      </c>
      <c r="AY293" s="25">
        <f>LN(G293/I293)</f>
        <v>1.0380147834837157E-2</v>
      </c>
      <c r="AZ293" s="25">
        <f>LN(N293/P293)</f>
        <v>7.392859047419975E-3</v>
      </c>
      <c r="BA293" s="25">
        <f t="shared" ref="BA293" si="1677">AV292</f>
        <v>0.99546294283851566</v>
      </c>
      <c r="BB293" s="25">
        <f>AR292</f>
        <v>9.5127046486477435E-3</v>
      </c>
      <c r="BC293" s="25">
        <f t="shared" ref="BC293" si="1678">AS292</f>
        <v>8.5714224355887582E-3</v>
      </c>
      <c r="BD293" s="39">
        <f>IF(AR292&lt;0,1,0)</f>
        <v>0</v>
      </c>
      <c r="BE293" t="str">
        <f>IF(B293=2,IF(AV292&lt;0.226,IF(AND(ABS(AA293)&lt;0.03,AO293&lt;0.8),IF(AND(AT293&lt;0.5 &amp; Q292&lt;14),2,1),0),IF(AV292&lt;0.8,IF(AND(AT293&gt;0.2,AK293&gt;-0.03,AA293&gt;-0.01),1,0),0)),"")</f>
        <v/>
      </c>
      <c r="BF293" t="str">
        <f>IF(B293=2,IF(AV292&lt;0.226,IF(AND(ABS(AA293)&lt;0.03,AO293&lt;0.8),IF(AND(AT293&lt;0.5 &amp; Q292&lt;14),2,1),0),IF(AV292&lt;0.8,IF(AND(AT293&gt;0.2,AK293&gt;-0.03,AA293&gt;-0.01),1,0),0)),"")</f>
        <v/>
      </c>
      <c r="BG293">
        <f>IF(B293=3,IF(AV292&lt;0.85,IF(AND(K293&gt;942,AT293&gt;0.9),0.25,1)*IF(AR292&lt;-0.004,1,0.5),0),"")</f>
        <v>0</v>
      </c>
      <c r="BH293" t="str">
        <f>IF(B293=4,IF(AV292&lt;0.6,IF(AQ293&gt;=0,IF(K293&lt;1018,2,1),0),IF(AV292&gt;0.85,IF(AQ293&lt;=0,-0.5,0),0)),"")</f>
        <v/>
      </c>
      <c r="BI293" t="str">
        <f>IF(B293=5,IF(AV292&lt;0.4,IF(AQ293&gt; -0.004,1,0),IF(AV292&lt;0.95,IF(AND(AO293&lt;0.85,AT293&lt;0.95,AQ293&gt;0,K293&lt;1115),0.5,0),0)),"")</f>
        <v/>
      </c>
      <c r="BJ293" s="25" t="str">
        <f>IF(MAX(BE293:BI293)=0,"",MAX(BE293:BI293)*AR293)</f>
        <v/>
      </c>
    </row>
    <row r="294" spans="1:62">
      <c r="A294" s="1">
        <v>42936</v>
      </c>
      <c r="B294" s="41">
        <f t="shared" si="192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30"/>
        <v>3195.0240999999996</v>
      </c>
      <c r="T294" t="str">
        <f t="shared" ref="T294" si="1679">IF(AVERAGE(N293)&lt;S293,"熊",IF(AVERAGE(N293)&gt;S293,"牛",""))</f>
        <v>牛</v>
      </c>
      <c r="U294">
        <f t="shared" ref="U294" si="1680">MAX(H294,O294)</f>
        <v>3246.2359999999999</v>
      </c>
      <c r="V294">
        <f t="shared" ref="V294" si="1681">MIN(I294,P294)</f>
        <v>3225.4328</v>
      </c>
      <c r="W294" s="40">
        <f t="shared" ref="W294" si="1682">LN(U294/V294)</f>
        <v>6.4290285231569429E-3</v>
      </c>
      <c r="X294">
        <f t="shared" ref="X294" si="1683">IF(U294=H294,J294,Q294)</f>
        <v>1344</v>
      </c>
      <c r="Y294">
        <f t="shared" ref="Y294" si="1684">IF(V294=I294,K294,R294)</f>
        <v>930</v>
      </c>
      <c r="Z294" s="25">
        <f t="shared" ref="Z294" si="1685">(U294-V294)/(C294)</f>
        <v>6.4455968720859335E-3</v>
      </c>
      <c r="AA294" s="25">
        <f t="shared" ref="AA294" si="1686">LN(C294/N293)</f>
        <v>-1.6596880122913124E-3</v>
      </c>
      <c r="AB294" s="25">
        <f t="shared" ref="AB294" si="1687">LN(N294/U294)</f>
        <v>-2.7792969026082279E-4</v>
      </c>
      <c r="AC294" s="25">
        <f t="shared" ref="AC294" si="1688">LN(N294/V294)</f>
        <v>6.1510988328961997E-3</v>
      </c>
      <c r="AD294" s="25">
        <f t="shared" ref="AD294" si="1689">LN(U294/C294)</f>
        <v>5.7865924908243709E-3</v>
      </c>
      <c r="AE294" s="25">
        <f t="shared" ref="AE294" si="1690">LN(V294/C294)</f>
        <v>-6.4243603233257751E-4</v>
      </c>
      <c r="AF294" s="25">
        <f t="shared" ref="AF294" si="1691">LN(N294/C294)</f>
        <v>5.508662800563743E-3</v>
      </c>
      <c r="AG294" s="25">
        <f t="shared" ref="AG294" si="1692">LN(N294/N293)</f>
        <v>3.8489747882723482E-3</v>
      </c>
      <c r="AH294" s="25">
        <f t="shared" ref="AH294" si="1693">LN(D294/C294)</f>
        <v>7.5045290084884396E-4</v>
      </c>
      <c r="AI294" s="25">
        <f t="shared" ref="AI294" si="1694">LN(E294/C294)</f>
        <v>1.6181450715854894E-3</v>
      </c>
      <c r="AJ294" s="25">
        <f t="shared" ref="AJ294" si="1695">LN(F294/C294)</f>
        <v>1.9977827465504595E-3</v>
      </c>
      <c r="AK294" s="25">
        <f t="shared" ref="AK294" si="1696">+LN(G294/C294)</f>
        <v>2.8089046997821221E-3</v>
      </c>
      <c r="AL294" s="25">
        <f t="shared" ref="AL294" si="1697">LN(H294/I294)</f>
        <v>4.6017380007513427E-3</v>
      </c>
      <c r="AM294" s="25">
        <f t="shared" ref="AM294" si="1698">LN(O294/P294)</f>
        <v>3.472745697724532E-3</v>
      </c>
      <c r="AN294" s="25">
        <f t="shared" ref="AN294" si="1699">LN(L294/G294)</f>
        <v>0</v>
      </c>
      <c r="AO294" s="40">
        <f t="shared" ref="AO294" si="1700">(C294-I294)/(H294-I294)</f>
        <v>0.1393310389330982</v>
      </c>
      <c r="AP294" s="40">
        <f t="shared" ref="AP294" si="1701">(N293-I294)/(H294-I294)</f>
        <v>0.49969751559475106</v>
      </c>
      <c r="AQ294" s="25">
        <f t="shared" ref="AQ294" si="1702">LN(M294/L294)</f>
        <v>2.9143767205913867E-4</v>
      </c>
      <c r="AR294" s="25">
        <f t="shared" ref="AR294" si="1703">LN(N294/L294)</f>
        <v>2.6997581007814206E-3</v>
      </c>
      <c r="AS294" s="25">
        <f>LN(N294/C294)</f>
        <v>5.508662800563743E-3</v>
      </c>
      <c r="AT294" s="28">
        <f>+(G294-I294)/(H294-I294)</f>
        <v>0.74957652183265144</v>
      </c>
      <c r="AU294" s="28">
        <f>+(N294-P294)/(O294-P294)</f>
        <v>0.91984040946171119</v>
      </c>
      <c r="AV294" s="40">
        <f>+(N294-V294)/(U294-V294)</f>
        <v>0.95663647900324</v>
      </c>
      <c r="AW294" s="25">
        <f>LN(N294/C294)</f>
        <v>5.508662800563743E-3</v>
      </c>
      <c r="AX294" s="28">
        <f>(N294-L294)/(U294-V294)</f>
        <v>0.42059875403784613</v>
      </c>
      <c r="AY294" s="25">
        <f>LN(G294/I294)</f>
        <v>3.4513407321148121E-3</v>
      </c>
      <c r="AZ294" s="25">
        <f>LN(N294/P294)</f>
        <v>3.1948160074637454E-3</v>
      </c>
      <c r="BA294" s="25">
        <f t="shared" ref="BA294" si="1704">AV293</f>
        <v>0.9996281657814402</v>
      </c>
      <c r="BB294" s="25">
        <f>AR293</f>
        <v>6.1375452918707848E-3</v>
      </c>
      <c r="BC294" s="25">
        <f t="shared" ref="BC294" si="1705">AS293</f>
        <v>1.6047443865974207E-2</v>
      </c>
      <c r="BD294" s="39">
        <f>IF(AR293&lt;0,1,0)</f>
        <v>0</v>
      </c>
      <c r="BE294" t="str">
        <f>IF(B294=2,IF(AV293&lt;0.226,IF(AND(ABS(AA294)&lt;0.03,AO294&lt;0.8),IF(AND(AT294&lt;0.5 &amp; Q293&lt;14),2,1),0),IF(AV293&lt;0.8,IF(AND(AT294&gt;0.2,AK294&gt;-0.03,AA294&gt;-0.01),1,0),0)),"")</f>
        <v/>
      </c>
      <c r="BF294" t="str">
        <f>IF(B294=2,IF(AV293&lt;0.226,IF(AND(ABS(AA294)&lt;0.03,AO294&lt;0.8),IF(AND(AT294&lt;0.5 &amp; Q293&lt;14),2,1),0),IF(AV293&lt;0.8,IF(AND(AT294&gt;0.2,AK294&gt;-0.03,AA294&gt;-0.01),1,0),0)),"")</f>
        <v/>
      </c>
      <c r="BG294" t="str">
        <f>IF(B294=3,IF(AV293&lt;0.85,IF(AND(K294&gt;942,AT294&gt;0.9),0.25,1)*IF(AR293&lt;-0.004,1,0.5),0),"")</f>
        <v/>
      </c>
      <c r="BH294">
        <f>IF(B294=4,IF(AV293&lt;0.6,IF(AQ294&gt;=0,IF(K294&lt;1018,2,1),0),IF(AV293&gt;0.85,IF(AQ294&lt;=0,-0.5,0),0)),"")</f>
        <v>0</v>
      </c>
      <c r="BI294" t="str">
        <f>IF(B294=5,IF(AV293&lt;0.4,IF(AQ294&gt; -0.004,1,0),IF(AV293&lt;0.95,IF(AND(AO294&lt;0.85,AT294&lt;0.95,AQ294&gt;0,K294&lt;1115),0.5,0),0)),"")</f>
        <v/>
      </c>
      <c r="BJ294" s="25" t="str">
        <f>IF(MAX(BE294:BI294)=0,"",MAX(BE294:BI294)*AR294)</f>
        <v/>
      </c>
    </row>
    <row r="295" spans="1:62">
      <c r="A295" s="1">
        <v>42937</v>
      </c>
      <c r="B295" s="41">
        <f t="shared" si="192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30"/>
        <v>3199.9345499999995</v>
      </c>
      <c r="T295" t="str">
        <f t="shared" ref="T295" si="1706">IF(AVERAGE(N294)&lt;S294,"熊",IF(AVERAGE(N294)&gt;S294,"牛",""))</f>
        <v>牛</v>
      </c>
      <c r="U295">
        <f t="shared" ref="U295" si="1707">MAX(H295,O295)</f>
        <v>3247.7121999999999</v>
      </c>
      <c r="V295">
        <f t="shared" ref="V295" si="1708">MIN(I295,P295)</f>
        <v>3232.0722999999998</v>
      </c>
      <c r="W295" s="40">
        <f t="shared" ref="W295" si="1709">LN(U295/V295)</f>
        <v>4.8272995409452983E-3</v>
      </c>
      <c r="X295">
        <f t="shared" ref="X295" si="1710">IF(U295=H295,J295,Q295)</f>
        <v>1420</v>
      </c>
      <c r="Y295">
        <f t="shared" ref="Y295" si="1711">IF(V295=I295,K295,R295)</f>
        <v>1452</v>
      </c>
      <c r="Z295" s="25">
        <f t="shared" ref="Z295" si="1712">(U295-V295)/(C295)</f>
        <v>4.8322182238759778E-3</v>
      </c>
      <c r="AA295" s="25">
        <f t="shared" ref="AA295" si="1713">LN(C295/N294)</f>
        <v>-2.6985222306774594E-3</v>
      </c>
      <c r="AB295" s="25">
        <f t="shared" ref="AB295" si="1714">LN(N295/U295)</f>
        <v>-2.9461294995499505E-3</v>
      </c>
      <c r="AC295" s="25">
        <f t="shared" ref="AC295" si="1715">LN(N295/V295)</f>
        <v>1.8811700413955332E-3</v>
      </c>
      <c r="AD295" s="25">
        <f t="shared" ref="AD295" si="1716">LN(U295/C295)</f>
        <v>3.431090602973693E-3</v>
      </c>
      <c r="AE295" s="25">
        <f t="shared" ref="AE295" si="1717">LN(V295/C295)</f>
        <v>-1.3962089379716853E-3</v>
      </c>
      <c r="AF295" s="25">
        <f t="shared" ref="AF295" si="1718">LN(N295/C295)</f>
        <v>4.8496110342383911E-4</v>
      </c>
      <c r="AG295" s="25">
        <f t="shared" ref="AG295" si="1719">LN(N295/N294)</f>
        <v>-2.2135611272536336E-3</v>
      </c>
      <c r="AH295" s="25">
        <f t="shared" ref="AH295" si="1720">LN(D295/C295)</f>
        <v>-9.8750835994001674E-5</v>
      </c>
      <c r="AI295" s="25">
        <f t="shared" ref="AI295" si="1721">LN(E295/C295)</f>
        <v>-1.0828059073564615E-3</v>
      </c>
      <c r="AJ295" s="25">
        <f t="shared" ref="AJ295" si="1722">LN(F295/C295)</f>
        <v>-3.7342584245926645E-4</v>
      </c>
      <c r="AK295" s="25">
        <f t="shared" ref="AK295" si="1723">+LN(G295/C295)</f>
        <v>4.8261408740917752E-4</v>
      </c>
      <c r="AL295" s="25">
        <f t="shared" ref="AL295" si="1724">LN(H295/I295)</f>
        <v>4.4988583505037099E-3</v>
      </c>
      <c r="AM295" s="25">
        <f t="shared" ref="AM295" si="1725">LN(O295/P295)</f>
        <v>4.8272995409452983E-3</v>
      </c>
      <c r="AN295" s="25">
        <f t="shared" ref="AN295" si="1726">LN(L295/G295)</f>
        <v>0</v>
      </c>
      <c r="AO295" s="40">
        <f t="shared" ref="AO295" si="1727">(C295-I295)/(H295-I295)</f>
        <v>0.29451641233943249</v>
      </c>
      <c r="AP295" s="40">
        <f t="shared" ref="AP295" si="1728">(N294-I295)/(H295-I295)</f>
        <v>0.89459600395213446</v>
      </c>
      <c r="AQ295" s="25">
        <f t="shared" ref="AQ295" si="1729">LN(M295/L295)</f>
        <v>3.2615153385565288E-4</v>
      </c>
      <c r="AR295" s="25">
        <f t="shared" ref="AR295" si="1730">LN(N295/L295)</f>
        <v>2.3470160146447454E-6</v>
      </c>
      <c r="AS295" s="25">
        <f>LN(N295/C295)</f>
        <v>4.8496110342383911E-4</v>
      </c>
      <c r="AT295" s="28">
        <f>+(G295-I295)/(H295-I295)</f>
        <v>0.40171808101877821</v>
      </c>
      <c r="AU295" s="28">
        <f>+(N295-P295)/(O295-P295)</f>
        <v>0.38912013503924203</v>
      </c>
      <c r="AV295" s="40">
        <f>+(N295-V295)/(U295-V295)</f>
        <v>0.38912013503924203</v>
      </c>
      <c r="AW295" s="25">
        <f>LN(N295/C295)</f>
        <v>4.8496110342383911E-4</v>
      </c>
      <c r="AX295" s="28">
        <f>(N295-L295)/(U295-V295)</f>
        <v>4.8593661084221591E-4</v>
      </c>
      <c r="AY295" s="25">
        <f>LN(G295/I295)</f>
        <v>1.8097056731231375E-3</v>
      </c>
      <c r="AZ295" s="25">
        <f>LN(N295/P295)</f>
        <v>1.8811700413955332E-3</v>
      </c>
      <c r="BA295" s="25">
        <f t="shared" ref="BA295" si="1731">AV294</f>
        <v>0.95663647900324</v>
      </c>
      <c r="BB295" s="25">
        <f>AR294</f>
        <v>2.6997581007814206E-3</v>
      </c>
      <c r="BC295" s="25">
        <f t="shared" ref="BC295" si="1732">AS294</f>
        <v>5.508662800563743E-3</v>
      </c>
      <c r="BD295" s="39">
        <f>IF(AR294&lt;0,1,0)</f>
        <v>0</v>
      </c>
      <c r="BE295" t="str">
        <f>IF(B295=2,IF(AV294&lt;0.226,IF(AND(ABS(AA295)&lt;0.03,AO295&lt;0.8),IF(AND(AT295&lt;0.5 &amp; Q294&lt;14),2,1),0),IF(AV294&lt;0.8,IF(AND(AT295&gt;0.2,AK295&gt;-0.03,AA295&gt;-0.01),1,0),0)),"")</f>
        <v/>
      </c>
      <c r="BF295" t="str">
        <f>IF(B295=2,IF(AV294&lt;0.226,IF(AND(ABS(AA295)&lt;0.03,AO295&lt;0.8),IF(AND(AT295&lt;0.5 &amp; Q294&lt;14),2,1),0),IF(AV294&lt;0.8,IF(AND(AT295&gt;0.2,AK295&gt;-0.03,AA295&gt;-0.01),1,0),0)),"")</f>
        <v/>
      </c>
      <c r="BG295" t="str">
        <f>IF(B295=3,IF(AV294&lt;0.85,IF(AND(K295&gt;942,AT295&gt;0.9),0.25,1)*IF(AR294&lt;-0.004,1,0.5),0),"")</f>
        <v/>
      </c>
      <c r="BH295" t="str">
        <f>IF(B295=4,IF(AV294&lt;0.6,IF(AQ295&gt;=0,IF(K295&lt;1018,2,1),0),IF(AV294&gt;0.85,IF(AQ295&lt;=0,-0.5,0),0)),"")</f>
        <v/>
      </c>
      <c r="BI295">
        <f>IF(B295=5,IF(AV294&lt;0.4,IF(AQ295&gt; -0.004,1,0),IF(AV294&lt;0.95,IF(AND(AO295&lt;0.85,AT295&lt;0.95,AQ295&gt;0,K295&lt;1115),0.5,0),0)),"")</f>
        <v>0</v>
      </c>
      <c r="BJ295" s="25" t="str">
        <f>IF(MAX(BE295:BI295)=0,"",MAX(BE295:BI295)*AR295)</f>
        <v/>
      </c>
    </row>
    <row r="296" spans="1:62">
      <c r="A296" s="1">
        <v>42940</v>
      </c>
      <c r="B296" s="41">
        <f t="shared" si="192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30"/>
        <v>3203.9710150000001</v>
      </c>
      <c r="T296" t="str">
        <f t="shared" ref="T296" si="1733">IF(AVERAGE(N295)&lt;S295,"熊",IF(AVERAGE(N295)&gt;S295,"牛",""))</f>
        <v>牛</v>
      </c>
      <c r="U296">
        <f t="shared" ref="U296" si="1734">MAX(H296,O296)</f>
        <v>3261.1046000000001</v>
      </c>
      <c r="V296">
        <f t="shared" ref="V296" si="1735">MIN(I296,P296)</f>
        <v>3230.1</v>
      </c>
      <c r="W296" s="40">
        <f t="shared" ref="W296" si="1736">LN(U296/V296)</f>
        <v>9.5528758354039931E-3</v>
      </c>
      <c r="X296">
        <f t="shared" ref="X296" si="1737">IF(U296=H296,J296,Q296)</f>
        <v>1426</v>
      </c>
      <c r="Y296">
        <f t="shared" ref="Y296" si="1738">IF(V296=I296,K296,R296)</f>
        <v>936</v>
      </c>
      <c r="Z296" s="25">
        <f t="shared" ref="Z296" si="1739">(U296-V296)/(C296)</f>
        <v>9.5962734841685618E-3</v>
      </c>
      <c r="AA296" s="25">
        <f t="shared" ref="AA296" si="1740">LN(C296/N295)</f>
        <v>-2.2439443063744942E-3</v>
      </c>
      <c r="AB296" s="25">
        <f t="shared" ref="AB296" si="1741">LN(N296/U296)</f>
        <v>-3.259725901813359E-3</v>
      </c>
      <c r="AC296" s="25">
        <f t="shared" ref="AC296" si="1742">LN(N296/V296)</f>
        <v>6.2931499335906619E-3</v>
      </c>
      <c r="AD296" s="25">
        <f t="shared" ref="AD296" si="1743">LN(U296/C296)</f>
        <v>9.3052361498789475E-3</v>
      </c>
      <c r="AE296" s="25">
        <f t="shared" ref="AE296" si="1744">LN(V296/C296)</f>
        <v>-2.476396855250173E-4</v>
      </c>
      <c r="AF296" s="25">
        <f t="shared" ref="AF296" si="1745">LN(N296/C296)</f>
        <v>6.0455102480656484E-3</v>
      </c>
      <c r="AG296" s="25">
        <f t="shared" ref="AG296" si="1746">LN(N296/N295)</f>
        <v>3.8015659416912205E-3</v>
      </c>
      <c r="AH296" s="25">
        <f t="shared" ref="AH296" si="1747">LN(D296/C296)</f>
        <v>5.0437617010031161E-4</v>
      </c>
      <c r="AI296" s="25">
        <f t="shared" ref="AI296" si="1748">LN(E296/C296)</f>
        <v>-6.8094800369332986E-5</v>
      </c>
      <c r="AJ296" s="25">
        <f t="shared" ref="AJ296" si="1749">LN(F296/C296)</f>
        <v>2.4421546366533162E-3</v>
      </c>
      <c r="AK296" s="25">
        <f t="shared" ref="AK296" si="1750">+LN(G296/C296)</f>
        <v>4.0248215287856963E-3</v>
      </c>
      <c r="AL296" s="25">
        <f t="shared" ref="AL296" si="1751">LN(H296/I296)</f>
        <v>8.1429732734744353E-3</v>
      </c>
      <c r="AM296" s="25">
        <f t="shared" ref="AM296" si="1752">LN(O296/P296)</f>
        <v>5.3299853533593537E-3</v>
      </c>
      <c r="AN296" s="25">
        <f t="shared" ref="AN296" si="1753">LN(L296/G296)</f>
        <v>-4.9570732265979259E-5</v>
      </c>
      <c r="AO296" s="40">
        <f t="shared" ref="AO296" si="1754">(C296-I296)/(H296-I296)</f>
        <v>3.0291556228707783E-2</v>
      </c>
      <c r="AP296" s="40">
        <f t="shared" ref="AP296" si="1755">(N295-I296)/(H296-I296)</f>
        <v>0.30511548655812576</v>
      </c>
      <c r="AQ296" s="25">
        <f t="shared" ref="AQ296" si="1756">LN(M296/L296)</f>
        <v>1.4053389843821696E-3</v>
      </c>
      <c r="AR296" s="25">
        <f t="shared" ref="AR296" si="1757">LN(N296/L296)</f>
        <v>2.0702594515459661E-3</v>
      </c>
      <c r="AS296" s="25">
        <f>LN(N296/C296)</f>
        <v>6.0455102480656484E-3</v>
      </c>
      <c r="AT296" s="28">
        <f>+(G296-I296)/(H296-I296)</f>
        <v>0.52366527830366394</v>
      </c>
      <c r="AU296" s="28">
        <f>+(N296-P296)/(O296-P296)</f>
        <v>0.3877845333825396</v>
      </c>
      <c r="AV296" s="40">
        <f>+(N296-V296)/(U296-V296)</f>
        <v>0.65769595479379794</v>
      </c>
      <c r="AW296" s="25">
        <f>LN(N296/C296)</f>
        <v>6.0455102480656484E-3</v>
      </c>
      <c r="AX296" s="28">
        <f>(N296-L296)/(U296-V296)</f>
        <v>0.21681943969603243</v>
      </c>
      <c r="AY296" s="25">
        <f>LN(G296/I296)</f>
        <v>4.272461214310617E-3</v>
      </c>
      <c r="AZ296" s="25">
        <f>LN(N296/P296)</f>
        <v>2.0702594515459661E-3</v>
      </c>
      <c r="BA296" s="25">
        <f t="shared" ref="BA296" si="1758">AV295</f>
        <v>0.38912013503924203</v>
      </c>
      <c r="BB296" s="25">
        <f>AR295</f>
        <v>2.3470160146447454E-6</v>
      </c>
      <c r="BC296" s="25">
        <f t="shared" ref="BC296" si="1759">AS295</f>
        <v>4.8496110342383911E-4</v>
      </c>
      <c r="BD296" s="39">
        <f>IF(AR295&lt;0,1,0)</f>
        <v>0</v>
      </c>
      <c r="BE296" t="str">
        <f>IF(B296=2,IF(AV295&lt;0.226,IF(AND(ABS(AA296)&lt;0.03,AO296&lt;0.8),IF(AND(AT296&lt;0.5 &amp; Q295&lt;14),2,1),0),IF(AV295&lt;0.8,IF(AND(AT296&gt;0.2,AK296&gt;-0.03,AA296&gt;-0.01),1,0),0)),"")</f>
        <v/>
      </c>
      <c r="BF296" t="str">
        <f>IF(B296=2,IF(AV295&lt;0.226,IF(AND(ABS(AA296)&lt;0.03,AO296&lt;0.8),IF(AND(AT296&lt;0.5 &amp; Q295&lt;14),2,1),0),IF(AV295&lt;0.8,IF(AND(AT296&gt;0.2,AK296&gt;-0.03,AA296&gt;-0.01),1,0),0)),"")</f>
        <v/>
      </c>
      <c r="BG296" t="str">
        <f>IF(B296=3,IF(AV295&lt;0.85,IF(AND(K296&gt;942,AT296&gt;0.9),0.25,1)*IF(AR295&lt;-0.004,1,0.5),0),"")</f>
        <v/>
      </c>
      <c r="BH296" t="str">
        <f>IF(B296=4,IF(AV295&lt;0.6,IF(AQ296&gt;=0,IF(K296&lt;1018,2,1),0),IF(AV295&gt;0.85,IF(AQ296&lt;=0,-0.5,0),0)),"")</f>
        <v/>
      </c>
      <c r="BI296" t="str">
        <f>IF(B296=5,IF(AV295&lt;0.4,IF(AQ296&gt; -0.004,1,0),IF(AV295&lt;0.95,IF(AND(AO296&lt;0.85,AT296&lt;0.95,AQ296&gt;0,K296&lt;1115),0.5,0),0)),"")</f>
        <v/>
      </c>
      <c r="BJ296" s="25" t="str">
        <f>IF(MAX(BE296:BI296)=0,"",MAX(BE296:BI296)*AR296)</f>
        <v/>
      </c>
    </row>
    <row r="297" spans="1:62">
      <c r="A297" s="1">
        <v>42941</v>
      </c>
      <c r="B297" s="41">
        <f t="shared" si="192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30"/>
        <v>3207.1932649999999</v>
      </c>
      <c r="T297" t="str">
        <f t="shared" ref="T297" si="1760">IF(AVERAGE(N296)&lt;S296,"熊",IF(AVERAGE(N296)&gt;S296,"牛",""))</f>
        <v>牛</v>
      </c>
      <c r="U297">
        <f t="shared" ref="U297" si="1761">MAX(H297,O297)</f>
        <v>3261.6453999999999</v>
      </c>
      <c r="V297">
        <f t="shared" ref="V297" si="1762">MIN(I297,P297)</f>
        <v>3233.3908000000001</v>
      </c>
      <c r="W297" s="40">
        <f t="shared" ref="W297" si="1763">LN(U297/V297)</f>
        <v>8.7004220955559496E-3</v>
      </c>
      <c r="X297">
        <f t="shared" ref="X297" si="1764">IF(U297=H297,J297,Q297)</f>
        <v>1020</v>
      </c>
      <c r="Y297">
        <f t="shared" ref="Y297" si="1765">IF(V297=I297,K297,R297)</f>
        <v>1424</v>
      </c>
      <c r="Z297" s="25">
        <f t="shared" ref="Z297" si="1766">(U297-V297)/(C297)</f>
        <v>8.6960306020895366E-3</v>
      </c>
      <c r="AA297" s="25">
        <f t="shared" ref="AA297" si="1767">LN(C297/N296)</f>
        <v>-4.1663915830346789E-4</v>
      </c>
      <c r="AB297" s="25">
        <f t="shared" ref="AB297" si="1768">LN(N297/U297)</f>
        <v>-5.4968839772984966E-3</v>
      </c>
      <c r="AC297" s="25">
        <f t="shared" ref="AC297" si="1769">LN(N297/V297)</f>
        <v>3.2035381182574812E-3</v>
      </c>
      <c r="AD297" s="25">
        <f t="shared" ref="AD297" si="1770">LN(U297/C297)</f>
        <v>3.8421846917872232E-3</v>
      </c>
      <c r="AE297" s="25">
        <f t="shared" ref="AE297" si="1771">LN(V297/C297)</f>
        <v>-4.8582374037687056E-3</v>
      </c>
      <c r="AF297" s="25">
        <f t="shared" ref="AF297" si="1772">LN(N297/C297)</f>
        <v>-1.6546992855112142E-3</v>
      </c>
      <c r="AG297" s="25">
        <f t="shared" ref="AG297" si="1773">LN(N297/N296)</f>
        <v>-2.0713384438147773E-3</v>
      </c>
      <c r="AH297" s="25">
        <f t="shared" ref="AH297" si="1774">LN(D297/C297)</f>
        <v>2.2415743947261924E-4</v>
      </c>
      <c r="AI297" s="25">
        <f t="shared" ref="AI297" si="1775">LN(E297/C297)</f>
        <v>1.5481044889484891E-3</v>
      </c>
      <c r="AJ297" s="25">
        <f t="shared" ref="AJ297" si="1776">LN(F297/C297)</f>
        <v>1.9572493632930609E-3</v>
      </c>
      <c r="AK297" s="25">
        <f t="shared" ref="AK297" si="1777">+LN(G297/C297)</f>
        <v>-9.5529413349388108E-4</v>
      </c>
      <c r="AL297" s="25">
        <f t="shared" ref="AL297" si="1778">LN(H297/I297)</f>
        <v>7.2127515629357344E-3</v>
      </c>
      <c r="AM297" s="25">
        <f t="shared" ref="AM297" si="1779">LN(O297/P297)</f>
        <v>5.8472107660546332E-3</v>
      </c>
      <c r="AN297" s="25">
        <f t="shared" ref="AN297" si="1780">LN(L297/G297)</f>
        <v>0</v>
      </c>
      <c r="AO297" s="40">
        <f t="shared" ref="AO297" si="1781">(C297-I297)/(H297-I297)</f>
        <v>0.46640899627999305</v>
      </c>
      <c r="AP297" s="40">
        <f t="shared" ref="AP297" si="1782">(N296-I297)/(H297-I297)</f>
        <v>0.52417152998190697</v>
      </c>
      <c r="AQ297" s="25">
        <f t="shared" ref="AQ297" si="1783">LN(M297/L297)</f>
        <v>-6.8556331095863962E-4</v>
      </c>
      <c r="AR297" s="25">
        <f t="shared" ref="AR297" si="1784">LN(N297/L297)</f>
        <v>-6.9940515201747137E-4</v>
      </c>
      <c r="AS297" s="25">
        <f>LN(N297/C297)</f>
        <v>-1.6546992855112142E-3</v>
      </c>
      <c r="AT297" s="28">
        <f>+(G297-I297)/(H297-I297)</f>
        <v>0.33405856455410332</v>
      </c>
      <c r="AU297" s="28">
        <f>+(N297-P297)/(O297-P297)</f>
        <v>0.54715030825294608</v>
      </c>
      <c r="AV297" s="40">
        <f>+(N297-V297)/(U297-V297)</f>
        <v>0.36719330657662425</v>
      </c>
      <c r="AW297" s="25">
        <f>LN(N297/C297)</f>
        <v>-1.6546992855112142E-3</v>
      </c>
      <c r="AX297" s="28">
        <f>(N297-L297)/(U297-V297)</f>
        <v>-8.032320400925512E-2</v>
      </c>
      <c r="AY297" s="25">
        <f>LN(G297/I297)</f>
        <v>2.4152727376545295E-3</v>
      </c>
      <c r="AZ297" s="25">
        <f>LN(N297/P297)</f>
        <v>3.2035381182574812E-3</v>
      </c>
      <c r="BA297" s="25">
        <f t="shared" ref="BA297" si="1785">AV296</f>
        <v>0.65769595479379794</v>
      </c>
      <c r="BB297" s="25">
        <f>AR296</f>
        <v>2.0702594515459661E-3</v>
      </c>
      <c r="BC297" s="25">
        <f t="shared" ref="BC297" si="1786">AS296</f>
        <v>6.0455102480656484E-3</v>
      </c>
      <c r="BD297" s="39">
        <f>IF(AR296&lt;0,1,0)</f>
        <v>0</v>
      </c>
      <c r="BE297">
        <f>IF(B297=2,IF(AV296&lt;0.226,IF(AND(ABS(AA297)&lt;0.03,AO297&lt;0.8),IF(AND(AT297&lt;0.5 &amp; Q296&lt;14),2,1),0),IF(AV296&lt;0.8,IF(AND(AT297&gt;0.2,AK297&gt;-0.03,AA297&gt;-0.01),1,0),0)),"")</f>
        <v>1</v>
      </c>
      <c r="BF297">
        <f>IF(B297=2,IF(AV296&lt;0.226,IF(AND(ABS(AA297)&lt;0.03,AO297&lt;0.8),IF(AND(AT297&lt;0.5 &amp; Q296&lt;14),2,1),0),IF(AV296&lt;0.8,IF(AND(AT297&gt;0.2,AK297&gt;-0.03,AA297&gt;-0.01),1,0),0)),"")</f>
        <v>1</v>
      </c>
      <c r="BG297" t="str">
        <f>IF(B297=3,IF(AV296&lt;0.85,IF(AND(K297&gt;942,AT297&gt;0.9),0.25,1)*IF(AR296&lt;-0.004,1,0.5),0),"")</f>
        <v/>
      </c>
      <c r="BH297" t="str">
        <f>IF(B297=4,IF(AV296&lt;0.6,IF(AQ297&gt;=0,IF(K297&lt;1018,2,1),0),IF(AV296&gt;0.85,IF(AQ297&lt;=0,-0.5,0),0)),"")</f>
        <v/>
      </c>
      <c r="BI297" t="str">
        <f>IF(B297=5,IF(AV296&lt;0.4,IF(AQ297&gt; -0.004,1,0),IF(AV296&lt;0.95,IF(AND(AO297&lt;0.85,AT297&lt;0.95,AQ297&gt;0,K297&lt;1115),0.5,0),0)),"")</f>
        <v/>
      </c>
      <c r="BJ297" s="25">
        <f>IF(MAX(BE297:BI297)=0,"",MAX(BE297:BI297)*AR297)</f>
        <v>-6.9940515201747137E-4</v>
      </c>
    </row>
    <row r="298" spans="1:62">
      <c r="A298" s="1">
        <v>42942</v>
      </c>
      <c r="B298" s="41">
        <f t="shared" si="192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30"/>
        <v>3209.8058149999997</v>
      </c>
      <c r="T298" t="str">
        <f t="shared" ref="T298" si="1787">IF(AVERAGE(N297)&lt;S297,"熊",IF(AVERAGE(N297)&gt;S297,"牛",""))</f>
        <v>牛</v>
      </c>
      <c r="U298">
        <f t="shared" ref="U298" si="1788">MAX(H298,O298)</f>
        <v>3264.5954999999999</v>
      </c>
      <c r="V298">
        <f t="shared" ref="V298" si="1789">MIN(I298,P298)</f>
        <v>3228.3571999999999</v>
      </c>
      <c r="W298" s="40">
        <f t="shared" ref="W298" si="1790">LN(U298/V298)</f>
        <v>1.116246427466039E-2</v>
      </c>
      <c r="X298">
        <f t="shared" ref="X298" si="1791">IF(U298=H298,J298,Q298)</f>
        <v>954</v>
      </c>
      <c r="Y298">
        <f t="shared" ref="Y298" si="1792">IF(V298=I298,K298,R298)</f>
        <v>1304</v>
      </c>
      <c r="Z298" s="25">
        <f t="shared" ref="Z298" si="1793">(U298-V298)/(C298)</f>
        <v>1.1169282735670588E-2</v>
      </c>
      <c r="AA298" s="25">
        <f t="shared" ref="AA298" si="1794">LN(C298/N297)</f>
        <v>2.142650237809951E-4</v>
      </c>
      <c r="AB298" s="25">
        <f t="shared" ref="AB298" si="1795">LN(N298/U298)</f>
        <v>-5.2247147876022743E-3</v>
      </c>
      <c r="AC298" s="25">
        <f t="shared" ref="AC298" si="1796">LN(N298/V298)</f>
        <v>5.9377494870581065E-3</v>
      </c>
      <c r="AD298" s="25">
        <f t="shared" ref="AD298" si="1797">LN(U298/C298)</f>
        <v>6.1866922925629024E-3</v>
      </c>
      <c r="AE298" s="25">
        <f t="shared" ref="AE298" si="1798">LN(V298/C298)</f>
        <v>-4.9757719820977073E-3</v>
      </c>
      <c r="AF298" s="25">
        <f t="shared" ref="AF298" si="1799">LN(N298/C298)</f>
        <v>9.6197750496056461E-4</v>
      </c>
      <c r="AG298" s="25">
        <f t="shared" ref="AG298" si="1800">LN(N298/N297)</f>
        <v>1.1762425287414615E-3</v>
      </c>
      <c r="AH298" s="25">
        <f t="shared" ref="AH298" si="1801">LN(D298/C298)</f>
        <v>1.2027737352938808E-3</v>
      </c>
      <c r="AI298" s="25">
        <f t="shared" ref="AI298" si="1802">LN(E298/C298)</f>
        <v>2.3976147467987883E-3</v>
      </c>
      <c r="AJ298" s="25">
        <f t="shared" ref="AJ298" si="1803">LN(F298/C298)</f>
        <v>2.004578688615945E-3</v>
      </c>
      <c r="AK298" s="25">
        <f t="shared" ref="AK298" si="1804">+LN(G298/C298)</f>
        <v>-3.9288834029863771E-3</v>
      </c>
      <c r="AL298" s="25">
        <f t="shared" ref="AL298" si="1805">LN(H298/I298)</f>
        <v>1.0512097242445798E-2</v>
      </c>
      <c r="AM298" s="25">
        <f t="shared" ref="AM298" si="1806">LN(O298/P298)</f>
        <v>6.0151271081001758E-3</v>
      </c>
      <c r="AN298" s="25">
        <f t="shared" ref="AN298" si="1807">LN(L298/G298)</f>
        <v>0</v>
      </c>
      <c r="AO298" s="40">
        <f t="shared" ref="AO298" si="1808">(C298-I298)/(H298-I298)</f>
        <v>0.41019684808717227</v>
      </c>
      <c r="AP298" s="40">
        <f t="shared" ref="AP298" si="1809">(N297-I298)/(H298-I298)</f>
        <v>0.38983537406995061</v>
      </c>
      <c r="AQ298" s="25">
        <f t="shared" ref="AQ298" si="1810">LN(M298/L298)</f>
        <v>5.532641884447993E-4</v>
      </c>
      <c r="AR298" s="25">
        <f t="shared" ref="AR298" si="1811">LN(N298/L298)</f>
        <v>4.8908609079469107E-3</v>
      </c>
      <c r="AS298" s="25">
        <f>LN(N298/C298)</f>
        <v>9.6197750496056461E-4</v>
      </c>
      <c r="AT298" s="28">
        <f>+(G298-I298)/(H298-I298)</f>
        <v>3.7530025191865428E-2</v>
      </c>
      <c r="AU298" s="28">
        <f>+(N298-P298)/(O298-P298)</f>
        <v>0.98709793351303288</v>
      </c>
      <c r="AV298" s="40">
        <f>+(N298-V298)/(U298-V298)</f>
        <v>0.53054917035291593</v>
      </c>
      <c r="AW298" s="25">
        <f>LN(N298/C298)</f>
        <v>9.6197750496056461E-4</v>
      </c>
      <c r="AX298" s="28">
        <f>(N298-L298)/(U298-V298)</f>
        <v>0.43723629419702664</v>
      </c>
      <c r="AY298" s="25">
        <f>LN(G298/I298)</f>
        <v>3.9652154689667432E-4</v>
      </c>
      <c r="AZ298" s="25">
        <f>LN(N298/P298)</f>
        <v>5.9377494870581065E-3</v>
      </c>
      <c r="BA298" s="25">
        <f t="shared" ref="BA298" si="1812">AV297</f>
        <v>0.36719330657662425</v>
      </c>
      <c r="BB298" s="25">
        <f>AR297</f>
        <v>-6.9940515201747137E-4</v>
      </c>
      <c r="BC298" s="25">
        <f t="shared" ref="BC298" si="1813">AS297</f>
        <v>-1.6546992855112142E-3</v>
      </c>
      <c r="BD298" s="39">
        <f>IF(AR297&lt;0,1,0)</f>
        <v>1</v>
      </c>
      <c r="BE298" t="str">
        <f>IF(B298=2,IF(AV297&lt;0.226,IF(AND(ABS(AA298)&lt;0.03,AO298&lt;0.8),IF(AND(AT298&lt;0.5 &amp; Q297&lt;14),2,1),0),IF(AV297&lt;0.8,IF(AND(AT298&gt;0.2,AK298&gt;-0.03,AA298&gt;-0.01),1,0),0)),"")</f>
        <v/>
      </c>
      <c r="BF298" t="str">
        <f>IF(B298=2,IF(AV297&lt;0.226,IF(AND(ABS(AA298)&lt;0.03,AO298&lt;0.8),IF(AND(AT298&lt;0.5 &amp; Q297&lt;14),2,1),0),IF(AV297&lt;0.8,IF(AND(AT298&gt;0.2,AK298&gt;-0.03,AA298&gt;-0.01),1,0),0)),"")</f>
        <v/>
      </c>
      <c r="BG298">
        <f>IF(B298=3,IF(AV297&lt;0.85,IF(AND(K298&gt;942,AT298&gt;0.9),0.25,1)*IF(AR297&lt;-0.004,1,0.5),0),"")</f>
        <v>0.5</v>
      </c>
      <c r="BH298" t="str">
        <f>IF(B298=4,IF(AV297&lt;0.6,IF(AQ298&gt;=0,IF(K298&lt;1018,2,1),0),IF(AV297&gt;0.85,IF(AQ298&lt;=0,-0.5,0),0)),"")</f>
        <v/>
      </c>
      <c r="BI298" t="str">
        <f>IF(B298=5,IF(AV297&lt;0.4,IF(AQ298&gt; -0.004,1,0),IF(AV297&lt;0.95,IF(AND(AO298&lt;0.85,AT298&lt;0.95,AQ298&gt;0,K298&lt;1115),0.5,0),0)),"")</f>
        <v/>
      </c>
      <c r="BJ298" s="25">
        <f>IF(MAX(BE298:BI298)=0,"",MAX(BE298:BI298)*AR298)</f>
        <v>2.4454304539734554E-3</v>
      </c>
    </row>
    <row r="299" spans="1:62">
      <c r="A299" s="1">
        <v>42943</v>
      </c>
      <c r="B299" s="41">
        <f t="shared" si="192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30"/>
        <v>3213.4898200000002</v>
      </c>
      <c r="T299" t="str">
        <f t="shared" ref="T299" si="1814">IF(AVERAGE(N298)&lt;S298,"熊",IF(AVERAGE(N298)&gt;S298,"牛",""))</f>
        <v>牛</v>
      </c>
      <c r="U299">
        <f t="shared" ref="U299" si="1815">MAX(H299,O299)</f>
        <v>3251.9261000000001</v>
      </c>
      <c r="V299">
        <f t="shared" ref="V299" si="1816">MIN(I299,P299)</f>
        <v>3220.7941999999998</v>
      </c>
      <c r="W299" s="40">
        <f t="shared" ref="W299" si="1817">LN(U299/V299)</f>
        <v>9.6194918431797144E-3</v>
      </c>
      <c r="X299">
        <f t="shared" ref="X299" si="1818">IF(U299=H299,J299,Q299)</f>
        <v>1402</v>
      </c>
      <c r="Y299">
        <f t="shared" ref="Y299" si="1819">IF(V299=I299,K299,R299)</f>
        <v>1101</v>
      </c>
      <c r="Z299" s="25">
        <f t="shared" ref="Z299" si="1820">(U299-V299)/(C299)</f>
        <v>9.5974585088624848E-3</v>
      </c>
      <c r="AA299" s="25">
        <f t="shared" ref="AA299" si="1821">LN(C299/N298)</f>
        <v>-1.1764583273349352E-3</v>
      </c>
      <c r="AB299" s="25">
        <f t="shared" ref="AB299" si="1822">LN(N299/U299)</f>
        <v>-8.1012506271152919E-4</v>
      </c>
      <c r="AC299" s="25">
        <f t="shared" ref="AC299" si="1823">LN(N299/V299)</f>
        <v>8.8093667804680573E-3</v>
      </c>
      <c r="AD299" s="25">
        <f t="shared" ref="AD299" si="1824">LN(U299/C299)</f>
        <v>2.5127747512880905E-3</v>
      </c>
      <c r="AE299" s="25">
        <f t="shared" ref="AE299" si="1825">LN(V299/C299)</f>
        <v>-7.1067170918914929E-3</v>
      </c>
      <c r="AF299" s="25">
        <f t="shared" ref="AF299" si="1826">LN(N299/C299)</f>
        <v>1.7026496885766973E-3</v>
      </c>
      <c r="AG299" s="25">
        <f t="shared" ref="AG299" si="1827">LN(N299/N298)</f>
        <v>5.2619136124160419E-4</v>
      </c>
      <c r="AH299" s="25">
        <f t="shared" ref="AH299" si="1828">LN(D299/C299)</f>
        <v>-9.2746999646155302E-4</v>
      </c>
      <c r="AI299" s="25">
        <f t="shared" ref="AI299" si="1829">LN(E299/C299)</f>
        <v>-3.4983502840396233E-3</v>
      </c>
      <c r="AJ299" s="25">
        <f t="shared" ref="AJ299" si="1830">LN(F299/C299)</f>
        <v>-2.9137302279664008E-3</v>
      </c>
      <c r="AK299" s="25">
        <f t="shared" ref="AK299" si="1831">+LN(G299/C299)</f>
        <v>-2.0757309193884586E-3</v>
      </c>
      <c r="AL299" s="25">
        <f t="shared" ref="AL299" si="1832">LN(H299/I299)</f>
        <v>7.1442961734738504E-3</v>
      </c>
      <c r="AM299" s="25">
        <f t="shared" ref="AM299" si="1833">LN(O299/P299)</f>
        <v>5.3622896689143372E-3</v>
      </c>
      <c r="AN299" s="25">
        <f t="shared" ref="AN299" si="1834">LN(L299/G299)</f>
        <v>0</v>
      </c>
      <c r="AO299" s="40">
        <f t="shared" ref="AO299" si="1835">(C299-I299)/(H299-I299)</f>
        <v>0.99472127555460832</v>
      </c>
      <c r="AP299" s="40">
        <f t="shared" ref="AP299" si="1836">(N298-I299)/(H299-I299)</f>
        <v>1.1600722306183335</v>
      </c>
      <c r="AQ299" s="25">
        <f t="shared" ref="AQ299" si="1837">LN(M299/L299)</f>
        <v>-2.788739701459137E-4</v>
      </c>
      <c r="AR299" s="25">
        <f t="shared" ref="AR299" si="1838">LN(N299/L299)</f>
        <v>3.7783806079650941E-3</v>
      </c>
      <c r="AS299" s="25">
        <f>LN(N299/C299)</f>
        <v>1.7026496885766973E-3</v>
      </c>
      <c r="AT299" s="28">
        <f>+(G299-I299)/(H299-I299)</f>
        <v>0.70345174016030543</v>
      </c>
      <c r="AU299" s="28">
        <f>+(N299-P299)/(O299-P299)</f>
        <v>0.84857772078821214</v>
      </c>
      <c r="AV299" s="40">
        <f>+(N299-V299)/(U299-V299)</f>
        <v>0.91541152322858099</v>
      </c>
      <c r="AW299" s="25">
        <f>LN(N299/C299)</f>
        <v>1.7026496885766973E-3</v>
      </c>
      <c r="AX299" s="28">
        <f>(N299-L299)/(U299-V299)</f>
        <v>0.39361233975440091</v>
      </c>
      <c r="AY299" s="25">
        <f>LN(G299/I299)</f>
        <v>5.0309861725030018E-3</v>
      </c>
      <c r="AZ299" s="25">
        <f>LN(N299/P299)</f>
        <v>4.5521646062027816E-3</v>
      </c>
      <c r="BA299" s="25">
        <f t="shared" ref="BA299" si="1839">AV298</f>
        <v>0.53054917035291593</v>
      </c>
      <c r="BB299" s="25">
        <f>AR298</f>
        <v>4.8908609079469107E-3</v>
      </c>
      <c r="BC299" s="25">
        <f t="shared" ref="BC299" si="1840">AS298</f>
        <v>9.6197750496056461E-4</v>
      </c>
      <c r="BD299" s="39">
        <f>IF(AR298&lt;0,1,0)</f>
        <v>0</v>
      </c>
      <c r="BE299" t="str">
        <f>IF(B299=2,IF(AV298&lt;0.226,IF(AND(ABS(AA299)&lt;0.03,AO299&lt;0.8),IF(AND(AT299&lt;0.5 &amp; Q298&lt;14),2,1),0),IF(AV298&lt;0.8,IF(AND(AT299&gt;0.2,AK299&gt;-0.03,AA299&gt;-0.01),1,0),0)),"")</f>
        <v/>
      </c>
      <c r="BF299" t="str">
        <f>IF(B299=2,IF(AV298&lt;0.226,IF(AND(ABS(AA299)&lt;0.03,AO299&lt;0.8),IF(AND(AT299&lt;0.5 &amp; Q298&lt;14),2,1),0),IF(AV298&lt;0.8,IF(AND(AT299&gt;0.2,AK299&gt;-0.03,AA299&gt;-0.01),1,0),0)),"")</f>
        <v/>
      </c>
      <c r="BG299" t="str">
        <f>IF(B299=3,IF(AV298&lt;0.85,IF(AND(K299&gt;942,AT299&gt;0.9),0.25,1)*IF(AR298&lt;-0.004,1,0.5),0),"")</f>
        <v/>
      </c>
      <c r="BH299">
        <f>IF(B299=4,IF(AV298&lt;0.6,IF(AQ299&gt;=0,IF(K299&lt;1018,2,1),0),IF(AV298&gt;0.85,IF(AQ299&lt;=0,-0.5,0),0)),"")</f>
        <v>0</v>
      </c>
      <c r="BI299" t="str">
        <f>IF(B299=5,IF(AV298&lt;0.4,IF(AQ299&gt; -0.004,1,0),IF(AV298&lt;0.95,IF(AND(AO299&lt;0.85,AT299&lt;0.95,AQ299&gt;0,K299&lt;1115),0.5,0),0)),"")</f>
        <v/>
      </c>
      <c r="BJ299" s="25" t="str">
        <f>IF(MAX(BE299:BI299)=0,"",MAX(BE299:BI299)*AR299)</f>
        <v/>
      </c>
    </row>
    <row r="300" spans="1:62">
      <c r="A300" s="1">
        <v>42944</v>
      </c>
      <c r="B300" s="41">
        <f t="shared" si="192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30"/>
        <v>3216.5595199999998</v>
      </c>
      <c r="T300" t="str">
        <f t="shared" ref="T300" si="1841">IF(AVERAGE(N299)&lt;S299,"熊",IF(AVERAGE(N299)&gt;S299,"牛",""))</f>
        <v>牛</v>
      </c>
      <c r="U300">
        <f t="shared" ref="U300" si="1842">MAX(H300,O300)</f>
        <v>3256.2015999999999</v>
      </c>
      <c r="V300">
        <f t="shared" ref="V300" si="1843">MIN(I300,P300)</f>
        <v>3233.0630000000001</v>
      </c>
      <c r="W300" s="40">
        <f t="shared" ref="W300" si="1844">LN(U300/V300)</f>
        <v>7.1313775870247634E-3</v>
      </c>
      <c r="X300">
        <f t="shared" ref="X300" si="1845">IF(U300=H300,J300,Q300)</f>
        <v>1424</v>
      </c>
      <c r="Y300">
        <f t="shared" ref="Y300" si="1846">IF(V300=I300,K300,R300)</f>
        <v>944</v>
      </c>
      <c r="Z300" s="25">
        <f t="shared" ref="Z300" si="1847">(U300-V300)/(C300)</f>
        <v>7.1411623478845852E-3</v>
      </c>
      <c r="AA300" s="25">
        <f t="shared" ref="AA300" si="1848">LN(C300/N299)</f>
        <v>-2.8106801720033741E-3</v>
      </c>
      <c r="AB300" s="25">
        <f t="shared" ref="AB300" si="1849">LN(N300/U300)</f>
        <v>-6.3787890660278875E-4</v>
      </c>
      <c r="AC300" s="25">
        <f t="shared" ref="AC300" si="1850">LN(N300/V300)</f>
        <v>6.493498680422042E-3</v>
      </c>
      <c r="AD300" s="25">
        <f t="shared" ref="AD300" si="1851">LN(U300/C300)</f>
        <v>4.9347009700656339E-3</v>
      </c>
      <c r="AE300" s="25">
        <f t="shared" ref="AE300" si="1852">LN(V300/C300)</f>
        <v>-2.1966766169591407E-3</v>
      </c>
      <c r="AF300" s="25">
        <f t="shared" ref="AF300" si="1853">LN(N300/C300)</f>
        <v>4.2968220634627659E-3</v>
      </c>
      <c r="AG300" s="25">
        <f t="shared" ref="AG300" si="1854">LN(N300/N299)</f>
        <v>1.4861418914595261E-3</v>
      </c>
      <c r="AH300" s="25">
        <f t="shared" ref="AH300" si="1855">LN(D300/C300)</f>
        <v>4.0248840597176642E-3</v>
      </c>
      <c r="AI300" s="25">
        <f t="shared" ref="AI300" si="1856">LN(E300/C300)</f>
        <v>4.0248840597176642E-3</v>
      </c>
      <c r="AJ300" s="25">
        <f t="shared" ref="AJ300" si="1857">LN(F300/C300)</f>
        <v>4.0248840597176642E-3</v>
      </c>
      <c r="AK300" s="25">
        <f t="shared" ref="AK300" si="1858">+LN(G300/C300)</f>
        <v>2.5161111545078637E-3</v>
      </c>
      <c r="AL300" s="25">
        <f t="shared" ref="AL300" si="1859">LN(H300/I300)</f>
        <v>6.2826671126112394E-3</v>
      </c>
      <c r="AM300" s="25">
        <f t="shared" ref="AM300" si="1860">LN(O300/P300)</f>
        <v>3.1157126930378156E-3</v>
      </c>
      <c r="AN300" s="25">
        <f t="shared" ref="AN300" si="1861">LN(L300/G300)</f>
        <v>0</v>
      </c>
      <c r="AO300" s="40">
        <f t="shared" ref="AO300" si="1862">(C300-I300)/(H300-I300)</f>
        <v>0.34892668898027246</v>
      </c>
      <c r="AP300" s="40">
        <f t="shared" ref="AP300" si="1863">(N299-I300)/(H300-I300)</f>
        <v>0.79650278265820451</v>
      </c>
      <c r="AQ300" s="25">
        <f t="shared" ref="AQ300" si="1864">LN(M300/L300)</f>
        <v>-1.8398805804392107E-4</v>
      </c>
      <c r="AR300" s="25">
        <f t="shared" ref="AR300" si="1865">LN(N300/L300)</f>
        <v>1.7807109089550367E-3</v>
      </c>
      <c r="AS300" s="25">
        <f>LN(N300/C300)</f>
        <v>4.2968220634627659E-3</v>
      </c>
      <c r="AT300" s="28">
        <f>+(G300-I300)/(H300-I300)</f>
        <v>0.74953622363346517</v>
      </c>
      <c r="AU300" s="28">
        <f>+(N300-P300)/(O300-P300)</f>
        <v>0.7950165850576556</v>
      </c>
      <c r="AV300" s="40">
        <f>+(N300-V300)/(U300-V300)</f>
        <v>0.91026250507809714</v>
      </c>
      <c r="AW300" s="25">
        <f>LN(N300/C300)</f>
        <v>4.2968220634627659E-3</v>
      </c>
      <c r="AX300" s="28">
        <f>(N300-L300)/(U300-V300)</f>
        <v>0.25020960645846851</v>
      </c>
      <c r="AY300" s="25">
        <f>LN(G300/I300)</f>
        <v>4.7127877714669541E-3</v>
      </c>
      <c r="AZ300" s="25">
        <f>LN(N300/P300)</f>
        <v>2.4778337864351857E-3</v>
      </c>
      <c r="BA300" s="25">
        <f t="shared" ref="BA300" si="1866">AV299</f>
        <v>0.91541152322858099</v>
      </c>
      <c r="BB300" s="25">
        <f>AR299</f>
        <v>3.7783806079650941E-3</v>
      </c>
      <c r="BC300" s="25">
        <f t="shared" ref="BC300" si="1867">AS299</f>
        <v>1.7026496885766973E-3</v>
      </c>
      <c r="BD300" s="39">
        <f>IF(AR299&lt;0,1,0)</f>
        <v>0</v>
      </c>
      <c r="BE300" t="str">
        <f>IF(B300=2,IF(AV299&lt;0.226,IF(AND(ABS(AA300)&lt;0.03,AO300&lt;0.8),IF(AND(AT300&lt;0.5 &amp; Q299&lt;14),2,1),0),IF(AV299&lt;0.8,IF(AND(AT300&gt;0.2,AK300&gt;-0.03,AA300&gt;-0.01),1,0),0)),"")</f>
        <v/>
      </c>
      <c r="BF300" t="str">
        <f>IF(B300=2,IF(AV299&lt;0.226,IF(AND(ABS(AA300)&lt;0.03,AO300&lt;0.8),IF(AND(AT300&lt;0.5 &amp; Q299&lt;14),2,1),0),IF(AV299&lt;0.8,IF(AND(AT300&gt;0.2,AK300&gt;-0.03,AA300&gt;-0.01),1,0),0)),"")</f>
        <v/>
      </c>
      <c r="BG300" t="str">
        <f>IF(B300=3,IF(AV299&lt;0.85,IF(AND(K300&gt;942,AT300&gt;0.9),0.25,1)*IF(AR299&lt;-0.004,1,0.5),0),"")</f>
        <v/>
      </c>
      <c r="BH300" t="str">
        <f>IF(B300=4,IF(AV299&lt;0.6,IF(AQ300&gt;=0,IF(K300&lt;1018,2,1),0),IF(AV299&gt;0.85,IF(AQ300&lt;=0,-0.5,0),0)),"")</f>
        <v/>
      </c>
      <c r="BI300">
        <f>IF(B300=5,IF(AV299&lt;0.4,IF(AQ300&gt; -0.004,1,0),IF(AV299&lt;0.95,IF(AND(AO300&lt;0.85,AT300&lt;0.95,AQ300&gt;0,K300&lt;1115),0.5,0),0)),"")</f>
        <v>0</v>
      </c>
      <c r="BJ300" s="25" t="str">
        <f>IF(MAX(BE300:BI300)=0,"",MAX(BE300:BI300)*AR300)</f>
        <v/>
      </c>
    </row>
    <row r="301" spans="1:62">
      <c r="A301" s="1">
        <v>42947</v>
      </c>
      <c r="B301" s="41">
        <f t="shared" si="192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30"/>
        <v>3219.7125799999994</v>
      </c>
      <c r="T301" t="str">
        <f t="shared" ref="T301" si="1868">IF(AVERAGE(N300)&lt;S300,"熊",IF(AVERAGE(N300)&gt;S300,"牛",""))</f>
        <v>牛</v>
      </c>
      <c r="U301">
        <f t="shared" ref="U301" si="1869">MAX(H301,O301)</f>
        <v>3276.9461000000001</v>
      </c>
      <c r="V301">
        <f t="shared" ref="V301" si="1870">MIN(I301,P301)</f>
        <v>3251.1941000000002</v>
      </c>
      <c r="W301" s="40">
        <f t="shared" ref="W301" si="1871">LN(U301/V301)</f>
        <v>7.8895773649457889E-3</v>
      </c>
      <c r="X301">
        <f t="shared" ref="X301" si="1872">IF(U301=H301,J301,Q301)</f>
        <v>1313</v>
      </c>
      <c r="Y301">
        <f t="shared" ref="Y301" si="1873">IF(V301=I301,K301,R301)</f>
        <v>951</v>
      </c>
      <c r="Z301" s="25">
        <f t="shared" ref="Z301" si="1874">(U301-V301)/(C301)</f>
        <v>7.916988688869862E-3</v>
      </c>
      <c r="AA301" s="25">
        <f t="shared" ref="AA301" si="1875">LN(C301/N300)</f>
        <v>-4.221072564565555E-4</v>
      </c>
      <c r="AB301" s="25">
        <f t="shared" ref="AB301" si="1876">LN(N301/U301)</f>
        <v>-8.5888148071079705E-4</v>
      </c>
      <c r="AC301" s="25">
        <f t="shared" ref="AC301" si="1877">LN(N301/V301)</f>
        <v>7.0306958842350168E-3</v>
      </c>
      <c r="AD301" s="25">
        <f t="shared" ref="AD301" si="1878">LN(U301/C301)</f>
        <v>7.4105450882972603E-3</v>
      </c>
      <c r="AE301" s="25">
        <f t="shared" ref="AE301" si="1879">LN(V301/C301)</f>
        <v>-4.7903227664846223E-4</v>
      </c>
      <c r="AF301" s="25">
        <f t="shared" ref="AF301" si="1880">LN(N301/C301)</f>
        <v>6.5516636075864509E-3</v>
      </c>
      <c r="AG301" s="25">
        <f t="shared" ref="AG301" si="1881">LN(N301/N300)</f>
        <v>6.1295563511300022E-3</v>
      </c>
      <c r="AH301" s="25">
        <f t="shared" ref="AH301" si="1882">LN(D301/C301)</f>
        <v>6.8039217048627087E-4</v>
      </c>
      <c r="AI301" s="25">
        <f t="shared" ref="AI301" si="1883">LN(E301/C301)</f>
        <v>1.2974432636411772E-3</v>
      </c>
      <c r="AJ301" s="25">
        <f t="shared" ref="AJ301" si="1884">LN(F301/C301)</f>
        <v>2.2089475482465486E-3</v>
      </c>
      <c r="AK301" s="25">
        <f t="shared" ref="AK301" si="1885">+LN(G301/C301)</f>
        <v>5.9729613198234348E-3</v>
      </c>
      <c r="AL301" s="25">
        <f t="shared" ref="AL301" si="1886">LN(H301/I301)</f>
        <v>6.4568526435384854E-3</v>
      </c>
      <c r="AM301" s="25">
        <f t="shared" ref="AM301" si="1887">LN(O301/P301)</f>
        <v>2.5464304559924878E-3</v>
      </c>
      <c r="AN301" s="25">
        <f t="shared" ref="AN301" si="1888">LN(L301/G301)</f>
        <v>0</v>
      </c>
      <c r="AO301" s="40">
        <f t="shared" ref="AO301" si="1889">(C301-I301)/(H301-I301)</f>
        <v>7.3968205732087441E-2</v>
      </c>
      <c r="AP301" s="40">
        <f t="shared" ref="AP301" si="1890">(N300-I301)/(H301-I301)</f>
        <v>0.13917589409506986</v>
      </c>
      <c r="AQ301" s="25">
        <f t="shared" ref="AQ301" si="1891">LN(M301/L301)</f>
        <v>4.6055715641145654E-4</v>
      </c>
      <c r="AR301" s="25">
        <f t="shared" ref="AR301" si="1892">LN(N301/L301)</f>
        <v>5.7870228776291577E-4</v>
      </c>
      <c r="AS301" s="25">
        <f>LN(N301/C301)</f>
        <v>6.5516636075864509E-3</v>
      </c>
      <c r="AT301" s="28">
        <f>+(G301-I301)/(H301-I301)</f>
        <v>0.99924502858445829</v>
      </c>
      <c r="AU301" s="28">
        <f>+(N301-P301)/(O301-P301)</f>
        <v>0.66242695496703519</v>
      </c>
      <c r="AV301" s="40">
        <f>+(N301-V301)/(U301-V301)</f>
        <v>0.89075411618514055</v>
      </c>
      <c r="AW301" s="25">
        <f>LN(N301/C301)</f>
        <v>6.5516636075864509E-3</v>
      </c>
      <c r="AX301" s="28">
        <f>(N301-L301)/(U301-V301)</f>
        <v>7.3555452003717436E-2</v>
      </c>
      <c r="AY301" s="25">
        <f>LN(G301/I301)</f>
        <v>6.4519935964720701E-3</v>
      </c>
      <c r="AZ301" s="25">
        <f>LN(N301/P301)</f>
        <v>1.6875489752817933E-3</v>
      </c>
      <c r="BA301" s="25">
        <f t="shared" ref="BA301" si="1893">AV300</f>
        <v>0.91026250507809714</v>
      </c>
      <c r="BB301" s="25">
        <f>AR300</f>
        <v>1.7807109089550367E-3</v>
      </c>
      <c r="BC301" s="25">
        <f t="shared" ref="BC301" si="1894">AS300</f>
        <v>4.2968220634627659E-3</v>
      </c>
      <c r="BD301" s="39">
        <f>IF(AR300&lt;0,1,0)</f>
        <v>0</v>
      </c>
      <c r="BE301" t="str">
        <f>IF(B301=2,IF(AV300&lt;0.226,IF(AND(ABS(AA301)&lt;0.03,AO301&lt;0.8),IF(AND(AT301&lt;0.5 &amp; Q300&lt;14),2,1),0),IF(AV300&lt;0.8,IF(AND(AT301&gt;0.2,AK301&gt;-0.03,AA301&gt;-0.01),1,0),0)),"")</f>
        <v/>
      </c>
      <c r="BF301" t="str">
        <f>IF(B301=2,IF(AV300&lt;0.226,IF(AND(ABS(AA301)&lt;0.03,AO301&lt;0.8),IF(AND(AT301&lt;0.5 &amp; Q300&lt;14),2,1),0),IF(AV300&lt;0.8,IF(AND(AT301&gt;0.2,AK301&gt;-0.03,AA301&gt;-0.01),1,0),0)),"")</f>
        <v/>
      </c>
      <c r="BG301" t="str">
        <f>IF(B301=3,IF(AV300&lt;0.85,IF(AND(K301&gt;942,AT301&gt;0.9),0.25,1)*IF(AR300&lt;-0.004,1,0.5),0),"")</f>
        <v/>
      </c>
      <c r="BH301" t="str">
        <f>IF(B301=4,IF(AV300&lt;0.6,IF(AQ301&gt;=0,IF(K301&lt;1018,2,1),0),IF(AV300&gt;0.85,IF(AQ301&lt;=0,-0.5,0),0)),"")</f>
        <v/>
      </c>
      <c r="BI301" t="str">
        <f>IF(B301=5,IF(AV300&lt;0.4,IF(AQ301&gt; -0.004,1,0),IF(AV300&lt;0.95,IF(AND(AO301&lt;0.85,AT301&lt;0.95,AQ301&gt;0,K301&lt;1115),0.5,0),0)),"")</f>
        <v/>
      </c>
      <c r="BJ301" s="25" t="str">
        <f>IF(MAX(BE301:BI301)=0,"",MAX(BE301:BI301)*AR301)</f>
        <v/>
      </c>
    </row>
    <row r="302" spans="1:62">
      <c r="A302" s="1">
        <v>42948</v>
      </c>
      <c r="B302" s="41">
        <f t="shared" ref="B302:B329" si="189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30"/>
        <v>3223.6797950000005</v>
      </c>
      <c r="T302" t="str">
        <f t="shared" ref="T302" si="1896">IF(AVERAGE(N301)&lt;S301,"熊",IF(AVERAGE(N301)&gt;S301,"牛",""))</f>
        <v>牛</v>
      </c>
      <c r="U302">
        <f t="shared" ref="U302" si="1897">MAX(H302,O302)</f>
        <v>3292.5009</v>
      </c>
      <c r="V302">
        <f t="shared" ref="V302" si="1898">MIN(I302,P302)</f>
        <v>3273.6570999999999</v>
      </c>
      <c r="W302" s="40">
        <f t="shared" ref="W302" si="1899">LN(U302/V302)</f>
        <v>5.739688789860746E-3</v>
      </c>
      <c r="X302">
        <f t="shared" ref="X302" si="1900">IF(U302=H302,J302,Q302)</f>
        <v>1459</v>
      </c>
      <c r="Y302">
        <f t="shared" ref="Y302" si="1901">IF(V302=I302,K302,R302)</f>
        <v>934</v>
      </c>
      <c r="Z302" s="25">
        <f t="shared" ref="Z302" si="1902">(U302-V302)/(C302)</f>
        <v>5.7549417544177145E-3</v>
      </c>
      <c r="AA302" s="25">
        <f t="shared" ref="AA302" si="1903">LN(C302/N301)</f>
        <v>7.1985936721633931E-5</v>
      </c>
      <c r="AB302" s="25">
        <f t="shared" ref="AB302" si="1904">LN(N302/U302)</f>
        <v>-6.566652681219145E-5</v>
      </c>
      <c r="AC302" s="25">
        <f t="shared" ref="AC302" si="1905">LN(N302/V302)</f>
        <v>5.6740222630484892E-3</v>
      </c>
      <c r="AD302" s="25">
        <f t="shared" ref="AD302" si="1906">LN(U302/C302)</f>
        <v>5.5224019170668597E-3</v>
      </c>
      <c r="AE302" s="25">
        <f t="shared" ref="AE302" si="1907">LN(V302/C302)</f>
        <v>-2.1728687279392038E-4</v>
      </c>
      <c r="AF302" s="25">
        <f t="shared" ref="AF302" si="1908">LN(N302/C302)</f>
        <v>5.4567353902546904E-3</v>
      </c>
      <c r="AG302" s="25">
        <f t="shared" ref="AG302" si="1909">LN(N302/N301)</f>
        <v>5.5287213269763344E-3</v>
      </c>
      <c r="AH302" s="25">
        <f t="shared" ref="AH302" si="1910">LN(D302/C302)</f>
        <v>1.9510255993302589E-4</v>
      </c>
      <c r="AI302" s="25">
        <f t="shared" ref="AI302" si="1911">LN(E302/C302)</f>
        <v>1.8148417736365969E-4</v>
      </c>
      <c r="AJ302" s="25">
        <f t="shared" ref="AJ302" si="1912">LN(F302/C302)</f>
        <v>2.2775082897946112E-3</v>
      </c>
      <c r="AK302" s="25">
        <f t="shared" ref="AK302" si="1913">+LN(G302/C302)</f>
        <v>3.6401765749613261E-3</v>
      </c>
      <c r="AL302" s="25">
        <f t="shared" ref="AL302" si="1914">LN(H302/I302)</f>
        <v>4.5247068349641836E-3</v>
      </c>
      <c r="AM302" s="25">
        <f t="shared" ref="AM302" si="1915">LN(O302/P302)</f>
        <v>5.4012561232392097E-3</v>
      </c>
      <c r="AN302" s="25">
        <f t="shared" ref="AN302" si="1916">LN(L302/G302)</f>
        <v>0</v>
      </c>
      <c r="AO302" s="40">
        <f t="shared" ref="AO302" si="1917">(C302-I302)/(H302-I302)</f>
        <v>4.7918954054663405E-2</v>
      </c>
      <c r="AP302" s="40">
        <f t="shared" ref="AP302" si="1918">(N301-I302)/(H302-I302)</f>
        <v>3.2042516789143972E-2</v>
      </c>
      <c r="AQ302" s="25">
        <f t="shared" ref="AQ302" si="1919">LN(M302/L302)</f>
        <v>2.3007967150157698E-4</v>
      </c>
      <c r="AR302" s="25">
        <f t="shared" ref="AR302" si="1920">LN(N302/L302)</f>
        <v>1.8165588152931668E-3</v>
      </c>
      <c r="AS302" s="25">
        <f>LN(N302/C302)</f>
        <v>5.4567353902546904E-3</v>
      </c>
      <c r="AT302" s="28">
        <f>+(G302-I302)/(H302-I302)</f>
        <v>0.85224876902038438</v>
      </c>
      <c r="AU302" s="28">
        <f>+(N302-P302)/(O302-P302)</f>
        <v>0.98780989755127557</v>
      </c>
      <c r="AV302" s="40">
        <f>+(N302-V302)/(U302-V302)</f>
        <v>0.98852673027734095</v>
      </c>
      <c r="AW302" s="25">
        <f>LN(N302/C302)</f>
        <v>5.4567353902546904E-3</v>
      </c>
      <c r="AX302" s="28">
        <f>(N302-L302)/(U302-V302)</f>
        <v>0.31709103259429</v>
      </c>
      <c r="AY302" s="25">
        <f>LN(G302/I302)</f>
        <v>3.8574634477552181E-3</v>
      </c>
      <c r="AZ302" s="25">
        <f>LN(N302/P302)</f>
        <v>5.335589596427031E-3</v>
      </c>
      <c r="BA302" s="25">
        <f t="shared" ref="BA302" si="1921">AV301</f>
        <v>0.89075411618514055</v>
      </c>
      <c r="BB302" s="25">
        <f>AR301</f>
        <v>5.7870228776291577E-4</v>
      </c>
      <c r="BC302" s="25">
        <f t="shared" ref="BC302" si="1922">AS301</f>
        <v>6.5516636075864509E-3</v>
      </c>
      <c r="BD302" s="39">
        <f>IF(AR301&lt;0,1,0)</f>
        <v>0</v>
      </c>
      <c r="BE302">
        <f>IF(B302=2,IF(AV301&lt;0.226,IF(AND(ABS(AA302)&lt;0.03,AO302&lt;0.8),IF(AND(AT302&lt;0.5 &amp; Q301&lt;14),2,1),0),IF(AV301&lt;0.8,IF(AND(AT302&gt;0.2,AK302&gt;-0.03,AA302&gt;-0.01),1,0),0)),"")</f>
        <v>0</v>
      </c>
      <c r="BF302">
        <f>IF(B302=2,IF(AV301&lt;0.226,IF(AND(ABS(AA302)&lt;0.03,AO302&lt;0.8),IF(AND(AT302&lt;0.5 &amp; Q301&lt;14),2,1),0),IF(AV301&lt;0.8,IF(AND(AT302&gt;0.2,AK302&gt;-0.03,AA302&gt;-0.01),1,0),0)),"")</f>
        <v>0</v>
      </c>
      <c r="BG302" t="str">
        <f>IF(B302=3,IF(AV301&lt;0.85,IF(AND(K302&gt;942,AT302&gt;0.9),0.25,1)*IF(AR301&lt;-0.004,1,0.5),0),"")</f>
        <v/>
      </c>
      <c r="BH302" t="str">
        <f>IF(B302=4,IF(AV301&lt;0.6,IF(AQ302&gt;=0,IF(K302&lt;1018,2,1),0),IF(AV301&gt;0.85,IF(AQ302&lt;=0,-0.5,0),0)),"")</f>
        <v/>
      </c>
      <c r="BI302" t="str">
        <f>IF(B302=5,IF(AV301&lt;0.4,IF(AQ302&gt; -0.004,1,0),IF(AV301&lt;0.95,IF(AND(AO302&lt;0.85,AT302&lt;0.95,AQ302&gt;0,K302&lt;1115),0.5,0),0)),"")</f>
        <v/>
      </c>
      <c r="BJ302" s="25" t="str">
        <f>IF(MAX(BE302:BI302)=0,"",MAX(BE302:BI302)*AR302)</f>
        <v/>
      </c>
    </row>
    <row r="303" spans="1:62">
      <c r="A303" s="1">
        <v>42949</v>
      </c>
      <c r="B303" s="41">
        <f t="shared" si="189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30"/>
        <v>3229.1538350000001</v>
      </c>
      <c r="T303" t="str">
        <f t="shared" ref="T303" si="1923">IF(AVERAGE(N302)&lt;S302,"熊",IF(AVERAGE(N302)&gt;S302,"牛",""))</f>
        <v>牛</v>
      </c>
      <c r="U303">
        <f t="shared" ref="U303" si="1924">MAX(H303,O303)</f>
        <v>3305.0621999999998</v>
      </c>
      <c r="V303">
        <f t="shared" ref="V303" si="1925">MIN(I303,P303)</f>
        <v>3282.3346000000001</v>
      </c>
      <c r="W303" s="40">
        <f t="shared" ref="W303" si="1926">LN(U303/V303)</f>
        <v>6.9003555944816362E-3</v>
      </c>
      <c r="X303">
        <f t="shared" ref="X303" si="1927">IF(U303=H303,J303,Q303)</f>
        <v>1323</v>
      </c>
      <c r="Y303">
        <f t="shared" ref="Y303" si="1928">IF(V303=I303,K303,R303)</f>
        <v>1023</v>
      </c>
      <c r="Z303" s="25">
        <f t="shared" ref="Z303" si="1929">(U303-V303)/(C303)</f>
        <v>6.9111976661342311E-3</v>
      </c>
      <c r="AA303" s="25">
        <f t="shared" ref="AA303" si="1930">LN(C303/N302)</f>
        <v>-1.1446628659891147E-3</v>
      </c>
      <c r="AB303" s="25">
        <f t="shared" ref="AB303" si="1931">LN(N303/U303)</f>
        <v>-5.7795869432086472E-3</v>
      </c>
      <c r="AC303" s="25">
        <f t="shared" ref="AC303" si="1932">LN(N303/V303)</f>
        <v>1.1207686512731542E-3</v>
      </c>
      <c r="AD303" s="25">
        <f t="shared" ref="AD303" si="1933">LN(U303/C303)</f>
        <v>5.0181945053192371E-3</v>
      </c>
      <c r="AE303" s="25">
        <f t="shared" ref="AE303" si="1934">LN(V303/C303)</f>
        <v>-1.882161089162483E-3</v>
      </c>
      <c r="AF303" s="25">
        <f t="shared" ref="AF303" si="1935">LN(N303/C303)</f>
        <v>-7.613924378894356E-4</v>
      </c>
      <c r="AG303" s="25">
        <f t="shared" ref="AG303" si="1936">LN(N303/N302)</f>
        <v>-1.9060553038785343E-3</v>
      </c>
      <c r="AH303" s="25">
        <f t="shared" ref="AH303" si="1937">LN(D303/C303)</f>
        <v>-3.162714508869818E-4</v>
      </c>
      <c r="AI303" s="25">
        <f t="shared" ref="AI303" si="1938">LN(E303/C303)</f>
        <v>9.3518151958848074E-4</v>
      </c>
      <c r="AJ303" s="25">
        <f t="shared" ref="AJ303" si="1939">LN(F303/C303)</f>
        <v>1.1595460367438695E-3</v>
      </c>
      <c r="AK303" s="25">
        <f t="shared" ref="AK303" si="1940">+LN(G303/C303)</f>
        <v>1.7904191120995032E-3</v>
      </c>
      <c r="AL303" s="25">
        <f t="shared" ref="AL303" si="1941">LN(H303/I303)</f>
        <v>5.5234582072732769E-3</v>
      </c>
      <c r="AM303" s="25">
        <f t="shared" ref="AM303" si="1942">LN(O303/P303)</f>
        <v>6.7980251331411171E-3</v>
      </c>
      <c r="AN303" s="25">
        <f t="shared" ref="AN303" si="1943">LN(L303/G303)</f>
        <v>0</v>
      </c>
      <c r="AO303" s="40">
        <f t="shared" ref="AO303" si="1944">(C303-I303)/(H303-I303)</f>
        <v>0.34013751375138063</v>
      </c>
      <c r="AP303" s="40">
        <f t="shared" ref="AP303" si="1945">(N302-I303)/(H303-I303)</f>
        <v>0.54731023102310838</v>
      </c>
      <c r="AQ303" s="25">
        <f t="shared" ref="AQ303" si="1946">LN(M303/L303)</f>
        <v>5.9762165119225919E-4</v>
      </c>
      <c r="AR303" s="25">
        <f t="shared" ref="AR303" si="1947">LN(N303/L303)</f>
        <v>-2.551811549988914E-3</v>
      </c>
      <c r="AS303" s="25">
        <f>LN(N303/C303)</f>
        <v>-7.613924378894356E-4</v>
      </c>
      <c r="AT303" s="28">
        <f>+(G303-I303)/(H303-I303)</f>
        <v>0.66429042904290048</v>
      </c>
      <c r="AU303" s="28">
        <f>+(N303-P303)/(O303-P303)</f>
        <v>0.1493812439430727</v>
      </c>
      <c r="AV303" s="40">
        <f>+(N303-V303)/(U303-V303)</f>
        <v>0.16195286787870858</v>
      </c>
      <c r="AW303" s="25">
        <f>LN(N303/C303)</f>
        <v>-7.613924378894356E-4</v>
      </c>
      <c r="AX303" s="28">
        <f>(N303-L303)/(U303-V303)</f>
        <v>-0.36941868037099551</v>
      </c>
      <c r="AY303" s="25">
        <f>LN(G303/I303)</f>
        <v>3.6725802012618704E-3</v>
      </c>
      <c r="AZ303" s="25">
        <f>LN(N303/P303)</f>
        <v>1.0184381899324157E-3</v>
      </c>
      <c r="BA303" s="25">
        <f t="shared" ref="BA303" si="1948">AV302</f>
        <v>0.98852673027734095</v>
      </c>
      <c r="BB303" s="25">
        <f>AR302</f>
        <v>1.8165588152931668E-3</v>
      </c>
      <c r="BC303" s="25">
        <f t="shared" ref="BC303" si="1949">AS302</f>
        <v>5.4567353902546904E-3</v>
      </c>
      <c r="BD303" s="39">
        <f>IF(AR302&lt;0,1,0)</f>
        <v>0</v>
      </c>
      <c r="BE303" t="str">
        <f>IF(B303=2,IF(AV302&lt;0.226,IF(AND(ABS(AA303)&lt;0.03,AO303&lt;0.8),IF(AND(AT303&lt;0.5 &amp; Q302&lt;14),2,1),0),IF(AV302&lt;0.8,IF(AND(AT303&gt;0.2,AK303&gt;-0.03,AA303&gt;-0.01),1,0),0)),"")</f>
        <v/>
      </c>
      <c r="BF303" t="str">
        <f>IF(B303=2,IF(AV302&lt;0.226,IF(AND(ABS(AA303)&lt;0.03,AO303&lt;0.8),IF(AND(AT303&lt;0.5 &amp; Q302&lt;14),2,1),0),IF(AV302&lt;0.8,IF(AND(AT303&gt;0.2,AK303&gt;-0.03,AA303&gt;-0.01),1,0),0)),"")</f>
        <v/>
      </c>
      <c r="BG303">
        <f>IF(B303=3,IF(AV302&lt;0.85,IF(AND(K303&gt;942,AT303&gt;0.9),0.25,1)*IF(AR302&lt;-0.004,1,0.5),0),"")</f>
        <v>0</v>
      </c>
      <c r="BH303" t="str">
        <f>IF(B303=4,IF(AV302&lt;0.6,IF(AQ303&gt;=0,IF(K303&lt;1018,2,1),0),IF(AV302&gt;0.85,IF(AQ303&lt;=0,-0.5,0),0)),"")</f>
        <v/>
      </c>
      <c r="BI303" t="str">
        <f>IF(B303=5,IF(AV302&lt;0.4,IF(AQ303&gt; -0.004,1,0),IF(AV302&lt;0.95,IF(AND(AO303&lt;0.85,AT303&lt;0.95,AQ303&gt;0,K303&lt;1115),0.5,0),0)),"")</f>
        <v/>
      </c>
      <c r="BJ303" s="25" t="str">
        <f>IF(MAX(BE303:BI303)=0,"",MAX(BE303:BI303)*AR303)</f>
        <v/>
      </c>
    </row>
    <row r="304" spans="1:62">
      <c r="A304" s="1">
        <v>42950</v>
      </c>
      <c r="B304" s="41">
        <f t="shared" si="189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30"/>
        <v>3233.10052</v>
      </c>
      <c r="T304" t="str">
        <f t="shared" ref="T304" si="1950">IF(AVERAGE(N303)&lt;S303,"熊",IF(AVERAGE(N303)&gt;S303,"牛",""))</f>
        <v>牛</v>
      </c>
      <c r="U304">
        <f t="shared" ref="U304" si="1951">MAX(H304,O304)</f>
        <v>3293.0101</v>
      </c>
      <c r="V304">
        <f t="shared" ref="V304" si="1952">MIN(I304,P304)</f>
        <v>3262.3795</v>
      </c>
      <c r="W304" s="40">
        <f t="shared" ref="W304" si="1953">LN(U304/V304)</f>
        <v>9.3452334007769495E-3</v>
      </c>
      <c r="X304">
        <f t="shared" ref="X304" si="1954">IF(U304=H304,J304,Q304)</f>
        <v>939</v>
      </c>
      <c r="Y304">
        <f t="shared" ref="Y304" si="1955">IF(V304=I304,K304,R304)</f>
        <v>1442</v>
      </c>
      <c r="Z304" s="25">
        <f t="shared" ref="Z304" si="1956">(U304-V304)/(C304)</f>
        <v>9.3386362821504254E-3</v>
      </c>
      <c r="AA304" s="25">
        <f t="shared" ref="AA304" si="1957">LN(C304/N303)</f>
        <v>-1.8364301070975207E-3</v>
      </c>
      <c r="AB304" s="25">
        <f t="shared" ref="AB304" si="1958">LN(N304/U304)</f>
        <v>-5.9701820792600968E-3</v>
      </c>
      <c r="AC304" s="25">
        <f t="shared" ref="AC304" si="1959">LN(N304/V304)</f>
        <v>3.375051321516922E-3</v>
      </c>
      <c r="AD304" s="25">
        <f t="shared" ref="AD304" si="1960">LN(U304/C304)</f>
        <v>3.9627944555866877E-3</v>
      </c>
      <c r="AE304" s="25">
        <f t="shared" ref="AE304" si="1961">LN(V304/C304)</f>
        <v>-5.3824389451903121E-3</v>
      </c>
      <c r="AF304" s="25">
        <f t="shared" ref="AF304" si="1962">LN(N304/C304)</f>
        <v>-2.0073876236733658E-3</v>
      </c>
      <c r="AG304" s="25">
        <f t="shared" ref="AG304" si="1963">LN(N304/N303)</f>
        <v>-3.843817730770977E-3</v>
      </c>
      <c r="AH304" s="25">
        <f t="shared" ref="AH304" si="1964">LN(D304/C304)</f>
        <v>5.3854621593864629E-4</v>
      </c>
      <c r="AI304" s="25">
        <f t="shared" ref="AI304" si="1965">LN(E304/C304)</f>
        <v>1.8735564502384337E-3</v>
      </c>
      <c r="AJ304" s="25">
        <f t="shared" ref="AJ304" si="1966">LN(F304/C304)</f>
        <v>3.7556676591413264E-3</v>
      </c>
      <c r="AK304" s="25">
        <f t="shared" ref="AK304" si="1967">+LN(G304/C304)</f>
        <v>-8.5436230696380063E-4</v>
      </c>
      <c r="AL304" s="25">
        <f t="shared" ref="AL304" si="1968">LN(H304/I304)</f>
        <v>5.2499082524636127E-3</v>
      </c>
      <c r="AM304" s="25">
        <f t="shared" ref="AM304" si="1969">LN(O304/P304)</f>
        <v>5.5720254172406704E-3</v>
      </c>
      <c r="AN304" s="25">
        <f t="shared" ref="AN304" si="1970">LN(L304/G304)</f>
        <v>0</v>
      </c>
      <c r="AO304" s="40">
        <f t="shared" ref="AO304" si="1971">(C304-I304)/(H304-I304)</f>
        <v>0.24468325726247331</v>
      </c>
      <c r="AP304" s="40">
        <f t="shared" ref="AP304" si="1972">(N303-I304)/(H304-I304)</f>
        <v>0.5943384736729268</v>
      </c>
      <c r="AQ304" s="25">
        <f t="shared" ref="AQ304" si="1973">LN(M304/L304)</f>
        <v>5.6575239345581609E-4</v>
      </c>
      <c r="AR304" s="25">
        <f t="shared" ref="AR304" si="1974">LN(N304/L304)</f>
        <v>-1.1530253167095898E-3</v>
      </c>
      <c r="AS304" s="25">
        <f>LN(N304/C304)</f>
        <v>-2.0073876236733658E-3</v>
      </c>
      <c r="AT304" s="28">
        <f>+(G304-I304)/(H304-I304)</f>
        <v>8.223190103637687E-2</v>
      </c>
      <c r="AU304" s="28">
        <f>+(N304-P304)/(O304-P304)</f>
        <v>0.60504805582376409</v>
      </c>
      <c r="AV304" s="40">
        <f>+(N304-V304)/(U304-V304)</f>
        <v>0.36007456595692422</v>
      </c>
      <c r="AW304" s="25">
        <f>LN(N304/C304)</f>
        <v>-2.0073876236733658E-3</v>
      </c>
      <c r="AX304" s="28">
        <f>(N304-L304)/(U304-V304)</f>
        <v>-0.12329174093879802</v>
      </c>
      <c r="AY304" s="25">
        <f>LN(G304/I304)</f>
        <v>4.3275148991326939E-4</v>
      </c>
      <c r="AZ304" s="25">
        <f>LN(N304/P304)</f>
        <v>3.375051321516922E-3</v>
      </c>
      <c r="BA304" s="25">
        <f t="shared" ref="BA304" si="1975">AV303</f>
        <v>0.16195286787870858</v>
      </c>
      <c r="BB304" s="25">
        <f>AR303</f>
        <v>-2.551811549988914E-3</v>
      </c>
      <c r="BC304" s="25">
        <f t="shared" ref="BC304" si="1976">AS303</f>
        <v>-7.613924378894356E-4</v>
      </c>
      <c r="BD304" s="39">
        <f>IF(AR303&lt;0,1,0)</f>
        <v>1</v>
      </c>
      <c r="BE304" t="str">
        <f>IF(B304=2,IF(AV303&lt;0.226,IF(AND(ABS(AA304)&lt;0.03,AO304&lt;0.8),IF(AND(AT304&lt;0.5 &amp; Q303&lt;14),2,1),0),IF(AV303&lt;0.8,IF(AND(AT304&gt;0.2,AK304&gt;-0.03,AA304&gt;-0.01),1,0),0)),"")</f>
        <v/>
      </c>
      <c r="BF304" t="str">
        <f>IF(B304=2,IF(AV303&lt;0.226,IF(AND(ABS(AA304)&lt;0.03,AO304&lt;0.8),IF(AND(AT304&lt;0.5 &amp; Q303&lt;14),2,1),0),IF(AV303&lt;0.8,IF(AND(AT304&gt;0.2,AK304&gt;-0.03,AA304&gt;-0.01),1,0),0)),"")</f>
        <v/>
      </c>
      <c r="BG304" t="str">
        <f>IF(B304=3,IF(AV303&lt;0.85,IF(AND(K304&gt;942,AT304&gt;0.9),0.25,1)*IF(AR303&lt;-0.004,1,0.5),0),"")</f>
        <v/>
      </c>
      <c r="BH304">
        <f>IF(B304=4,IF(AV303&lt;0.6,IF(AQ304&gt;=0,IF(K304&lt;1018,2,1),0),IF(AV303&gt;0.85,IF(AQ304&lt;=0,-0.5,0),0)),"")</f>
        <v>1</v>
      </c>
      <c r="BI304" t="str">
        <f>IF(B304=5,IF(AV303&lt;0.4,IF(AQ304&gt; -0.004,1,0),IF(AV303&lt;0.95,IF(AND(AO304&lt;0.85,AT304&lt;0.95,AQ304&gt;0,K304&lt;1115),0.5,0),0)),"")</f>
        <v/>
      </c>
      <c r="BJ304" s="25">
        <f>IF(MAX(BE304:BI304)=0,"",MAX(BE304:BI304)*AR304)</f>
        <v>-1.1530253167095898E-3</v>
      </c>
    </row>
    <row r="305" spans="1:63">
      <c r="A305" s="1">
        <v>42951</v>
      </c>
      <c r="B305" s="41">
        <f t="shared" si="189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30"/>
        <v>3236.1453750000005</v>
      </c>
      <c r="T305" t="str">
        <f t="shared" ref="T305" si="1977">IF(AVERAGE(N304)&lt;S304,"熊",IF(AVERAGE(N304)&gt;S304,"牛",""))</f>
        <v>牛</v>
      </c>
      <c r="U305">
        <f t="shared" ref="U305" si="1978">MAX(H305,O305)</f>
        <v>3287.0012000000002</v>
      </c>
      <c r="V305">
        <f t="shared" ref="V305" si="1979">MIN(I305,P305)</f>
        <v>3261.317</v>
      </c>
      <c r="W305" s="40">
        <f t="shared" ref="W305" si="1980">LN(U305/V305)</f>
        <v>7.8445582289460355E-3</v>
      </c>
      <c r="X305">
        <f t="shared" ref="X305" si="1981">IF(U305=H305,J305,Q305)</f>
        <v>1324</v>
      </c>
      <c r="Y305">
        <f t="shared" ref="Y305" si="1982">IF(V305=I305,K305,R305)</f>
        <v>1500</v>
      </c>
      <c r="Z305" s="25">
        <f t="shared" ref="Z305" si="1983">(U305-V305)/(C305)</f>
        <v>7.856133428676396E-3</v>
      </c>
      <c r="AA305" s="25">
        <f t="shared" ref="AA305" si="1984">LN(C305/N304)</f>
        <v>-1.2504267816749275E-3</v>
      </c>
      <c r="AB305" s="25">
        <f t="shared" ref="AB305" si="1985">LN(N305/U305)</f>
        <v>-7.8445582289460788E-3</v>
      </c>
      <c r="AC305" s="25">
        <f t="shared" ref="AC305" si="1986">LN(N305/V305)</f>
        <v>0</v>
      </c>
      <c r="AD305" s="25">
        <f t="shared" ref="AD305" si="1987">LN(U305/C305)</f>
        <v>5.3941981159073872E-3</v>
      </c>
      <c r="AE305" s="25">
        <f t="shared" ref="AE305" si="1988">LN(V305/C305)</f>
        <v>-2.4503601130387419E-3</v>
      </c>
      <c r="AF305" s="25">
        <f t="shared" ref="AF305" si="1989">LN(N305/C305)</f>
        <v>-2.4503601130387419E-3</v>
      </c>
      <c r="AG305" s="25">
        <f t="shared" ref="AG305" si="1990">LN(N305/N304)</f>
        <v>-3.700786894713648E-3</v>
      </c>
      <c r="AH305" s="25">
        <f t="shared" ref="AH305" si="1991">LN(D305/C305)</f>
        <v>9.5845606588871365E-4</v>
      </c>
      <c r="AI305" s="25">
        <f t="shared" ref="AI305" si="1992">LN(E305/C305)</f>
        <v>2.6031157158913527E-3</v>
      </c>
      <c r="AJ305" s="25">
        <f t="shared" ref="AJ305" si="1993">LN(F305/C305)</f>
        <v>5.3666514273789244E-4</v>
      </c>
      <c r="AK305" s="25">
        <f t="shared" ref="AK305" si="1994">+LN(G305/C305)</f>
        <v>3.4940679627873598E-3</v>
      </c>
      <c r="AL305" s="25">
        <f t="shared" ref="AL305" si="1995">LN(H305/I305)</f>
        <v>5.2453888023542587E-3</v>
      </c>
      <c r="AM305" s="25">
        <f t="shared" ref="AM305" si="1996">LN(O305/P305)</f>
        <v>7.8445582289460355E-3</v>
      </c>
      <c r="AN305" s="25">
        <f t="shared" ref="AN305" si="1997">LN(L305/G305)</f>
        <v>0</v>
      </c>
      <c r="AO305" s="40">
        <f t="shared" ref="AO305" si="1998">(C305-I305)/(H305-I305)</f>
        <v>0</v>
      </c>
      <c r="AP305" s="40">
        <f t="shared" ref="AP305" si="1999">(N304-I305)/(H305-I305)</f>
        <v>0.23790995643804214</v>
      </c>
      <c r="AQ305" s="25">
        <f t="shared" ref="AQ305" si="2000">LN(M305/L305)</f>
        <v>4.5022092943279362E-4</v>
      </c>
      <c r="AR305" s="25">
        <f t="shared" ref="AR305" si="2001">LN(N305/L305)</f>
        <v>-5.9444280758260597E-3</v>
      </c>
      <c r="AS305" s="25">
        <f>LN(N305/C305)</f>
        <v>-2.4503601130387419E-3</v>
      </c>
      <c r="AT305" s="28">
        <f>+(G305-I305)/(H305-I305)</f>
        <v>0.66553835953447837</v>
      </c>
      <c r="AU305" s="28">
        <f>+(N305-P305)/(O305-P305)</f>
        <v>0</v>
      </c>
      <c r="AV305" s="40">
        <f>+(N305-V305)/(U305-V305)</f>
        <v>0</v>
      </c>
      <c r="AW305" s="25">
        <f>LN(N305/C305)</f>
        <v>-2.4503601130387419E-3</v>
      </c>
      <c r="AX305" s="28">
        <f>(N305-L305)/(U305-V305)</f>
        <v>-0.75705686764624747</v>
      </c>
      <c r="AY305" s="25">
        <f>LN(G305/I305)</f>
        <v>3.4940679627873598E-3</v>
      </c>
      <c r="AZ305" s="25">
        <f>LN(N305/P305)</f>
        <v>0</v>
      </c>
      <c r="BA305" s="25">
        <f t="shared" ref="BA305" si="2002">AV304</f>
        <v>0.36007456595692422</v>
      </c>
      <c r="BB305" s="25">
        <f>AR304</f>
        <v>-1.1530253167095898E-3</v>
      </c>
      <c r="BC305" s="25">
        <f t="shared" ref="BC305" si="2003">AS304</f>
        <v>-2.0073876236733658E-3</v>
      </c>
      <c r="BD305" s="39">
        <f>IF(AR304&lt;0,1,0)</f>
        <v>1</v>
      </c>
      <c r="BE305" t="str">
        <f>IF(B305=2,IF(AV304&lt;0.226,IF(AND(ABS(AA305)&lt;0.03,AO305&lt;0.8),IF(AND(AT305&lt;0.5 &amp; Q304&lt;14),2,1),0),IF(AV304&lt;0.8,IF(AND(AT305&gt;0.2,AK305&gt;-0.03,AA305&gt;-0.01),1,0),0)),"")</f>
        <v/>
      </c>
      <c r="BF305" t="str">
        <f>IF(B305=2,IF(AV304&lt;0.226,IF(AND(ABS(AA305)&lt;0.03,AO305&lt;0.8),IF(AND(AT305&lt;0.5 &amp; Q304&lt;14),2,1),0),IF(AV304&lt;0.8,IF(AND(AT305&gt;0.2,AK305&gt;-0.03,AA305&gt;-0.01),1,0),0)),"")</f>
        <v/>
      </c>
      <c r="BG305" t="str">
        <f>IF(B305=3,IF(AV304&lt;0.85,IF(AND(K305&gt;942,AT305&gt;0.9),0.25,1)*IF(AR304&lt;-0.004,1,0.5),0),"")</f>
        <v/>
      </c>
      <c r="BH305" t="str">
        <f>IF(B305=4,IF(AV304&lt;0.6,IF(AQ305&gt;=0,IF(K305&lt;1018,2,1),0),IF(AV304&gt;0.85,IF(AQ305&lt;=0,-0.5,0),0)),"")</f>
        <v/>
      </c>
      <c r="BI305">
        <f>IF(B305=5,IF(AV304&lt;0.4,IF(AQ305&gt; -0.004,1,0),IF(AV304&lt;0.95,IF(AND(AO305&lt;0.85,AT305&lt;0.95,AQ305&gt;0,K305&lt;1115),0.5,0),0)),"")</f>
        <v>1</v>
      </c>
      <c r="BJ305" s="25">
        <f>IF(MAX(BE305:BI305)=0,"",MAX(BE305:BI305)*AR305)</f>
        <v>-5.9444280758260597E-3</v>
      </c>
    </row>
    <row r="306" spans="1:63">
      <c r="A306" s="1">
        <v>42954</v>
      </c>
      <c r="B306" s="41">
        <f t="shared" si="189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30"/>
        <v>3238.33059</v>
      </c>
      <c r="T306" t="str">
        <f t="shared" ref="T306" si="2004">IF(AVERAGE(N305)&lt;S305,"熊",IF(AVERAGE(N305)&gt;S305,"牛",""))</f>
        <v>牛</v>
      </c>
      <c r="U306">
        <f t="shared" ref="U306" si="2005">MAX(H306,O306)</f>
        <v>3279.7687999999998</v>
      </c>
      <c r="V306">
        <f t="shared" ref="V306" si="2006">MIN(I306,P306)</f>
        <v>3243.7152999999998</v>
      </c>
      <c r="W306" s="40">
        <f t="shared" ref="W306" si="2007">LN(U306/V306)</f>
        <v>1.1053561727132094E-2</v>
      </c>
      <c r="X306">
        <f t="shared" ref="X306" si="2008">IF(U306=H306,J306,Q306)</f>
        <v>1431</v>
      </c>
      <c r="Y306">
        <f t="shared" ref="Y306" si="2009">IF(V306=I306,K306,R306)</f>
        <v>958</v>
      </c>
      <c r="Z306" s="25">
        <f t="shared" ref="Z306" si="2010">(U306-V306)/(C306)</f>
        <v>1.1067265867936282E-2</v>
      </c>
      <c r="AA306" s="25">
        <f t="shared" ref="AA306" si="2011">LN(C306/N305)</f>
        <v>-1.1188856122813849E-3</v>
      </c>
      <c r="AB306" s="25">
        <f t="shared" ref="AB306" si="2012">LN(N306/U306)</f>
        <v>-6.8513273726495598E-5</v>
      </c>
      <c r="AC306" s="25">
        <f t="shared" ref="AC306" si="2013">LN(N306/V306)</f>
        <v>1.09850484534058E-2</v>
      </c>
      <c r="AD306" s="25">
        <f t="shared" ref="AD306" si="2014">LN(U306/C306)</f>
        <v>6.760716191467786E-3</v>
      </c>
      <c r="AE306" s="25">
        <f t="shared" ref="AE306" si="2015">LN(V306/C306)</f>
        <v>-4.2928455356642777E-3</v>
      </c>
      <c r="AF306" s="25">
        <f t="shared" ref="AF306" si="2016">LN(N306/C306)</f>
        <v>6.6922029177413625E-3</v>
      </c>
      <c r="AG306" s="25">
        <f t="shared" ref="AG306" si="2017">LN(N306/N305)</f>
        <v>5.5733173054599147E-3</v>
      </c>
      <c r="AH306" s="25">
        <f t="shared" ref="AH306" si="2018">LN(D306/C306)</f>
        <v>1.1737699083802708E-3</v>
      </c>
      <c r="AI306" s="25">
        <f t="shared" ref="AI306" si="2019">LN(E306/C306)</f>
        <v>1.6504313622535771E-3</v>
      </c>
      <c r="AJ306" s="25">
        <f t="shared" ref="AJ306" si="2020">LN(F306/C306)</f>
        <v>-1.3787445903432327E-3</v>
      </c>
      <c r="AK306" s="25">
        <f t="shared" ref="AK306" si="2021">+LN(G306/C306)</f>
        <v>-3.0504979216491662E-4</v>
      </c>
      <c r="AL306" s="25">
        <f t="shared" ref="AL306" si="2022">LN(H306/I306)</f>
        <v>6.863678524105566E-3</v>
      </c>
      <c r="AM306" s="25">
        <f t="shared" ref="AM306" si="2023">LN(O306/P306)</f>
        <v>7.1974733418655379E-3</v>
      </c>
      <c r="AN306" s="25">
        <f t="shared" ref="AN306" si="2024">LN(L306/G306)</f>
        <v>0</v>
      </c>
      <c r="AO306" s="40">
        <f t="shared" ref="AO306" si="2025">(C306-I306)/(H306-I306)</f>
        <v>0.62463966625486567</v>
      </c>
      <c r="AP306" s="40">
        <f t="shared" ref="AP306" si="2026">(N305-I306)/(H306-I306)</f>
        <v>0.78788651948936139</v>
      </c>
      <c r="AQ306" s="25">
        <f t="shared" ref="AQ306" si="2027">LN(M306/L306)</f>
        <v>1.5977457807070583E-3</v>
      </c>
      <c r="AR306" s="25">
        <f t="shared" ref="AR306" si="2028">LN(N306/L306)</f>
        <v>6.9972527099063887E-3</v>
      </c>
      <c r="AS306" s="25">
        <f>LN(N306/C306)</f>
        <v>6.6922029177413625E-3</v>
      </c>
      <c r="AT306" s="28">
        <f>+(G306-I306)/(H306-I306)</f>
        <v>0.58016418685430704</v>
      </c>
      <c r="AU306" s="28">
        <f>+(N306-P306)/(O306-P306)</f>
        <v>0.99044695658829407</v>
      </c>
      <c r="AV306" s="40">
        <f>+(N306-V306)/(U306-V306)</f>
        <v>0.99376759537909609</v>
      </c>
      <c r="AW306" s="25">
        <f>LN(N306/C306)</f>
        <v>6.6922029177413625E-3</v>
      </c>
      <c r="AX306" s="28">
        <f>(N306-L306)/(U306-V306)</f>
        <v>0.63427129127547255</v>
      </c>
      <c r="AY306" s="25">
        <f>LN(G306/I306)</f>
        <v>3.9877957434993087E-3</v>
      </c>
      <c r="AZ306" s="25">
        <f>LN(N306/P306)</f>
        <v>7.1289600681391065E-3</v>
      </c>
      <c r="BA306" s="25">
        <f t="shared" ref="BA306" si="2029">AV305</f>
        <v>0</v>
      </c>
      <c r="BB306" s="25">
        <f>AR305</f>
        <v>-5.9444280758260597E-3</v>
      </c>
      <c r="BC306" s="25">
        <f t="shared" ref="BC306" si="2030">AS305</f>
        <v>-2.4503601130387419E-3</v>
      </c>
      <c r="BD306" s="39">
        <f>IF(AR305&lt;0,1,0)</f>
        <v>1</v>
      </c>
      <c r="BE306" t="str">
        <f>IF(B306=2,IF(AV305&lt;0.226,IF(AND(ABS(AA306)&lt;0.03,AO306&lt;0.8),IF(AND(AT306&lt;0.5 &amp; Q305&lt;14),2,1),0),IF(AV305&lt;0.8,IF(AND(AT306&gt;0.2,AK306&gt;-0.03,AA306&gt;-0.01),1,0),0)),"")</f>
        <v/>
      </c>
      <c r="BF306" t="str">
        <f>IF(B306=2,IF(AV305&lt;0.226,IF(AND(ABS(AA306)&lt;0.03,AO306&lt;0.8),IF(AND(AT306&lt;0.5 &amp; Q305&lt;14),2,1),0),IF(AV305&lt;0.8,IF(AND(AT306&gt;0.2,AK306&gt;-0.03,AA306&gt;-0.01),1,0),0)),"")</f>
        <v/>
      </c>
      <c r="BG306" t="str">
        <f>IF(B306=3,IF(AV305&lt;0.85,IF(AND(K306&gt;942,AT306&gt;0.9),0.25,1)*IF(AR305&lt;-0.004,1,0.5),0),"")</f>
        <v/>
      </c>
      <c r="BH306" t="str">
        <f>IF(B306=4,IF(AV305&lt;0.6,IF(AQ306&gt;=0,IF(K306&lt;1018,2,1),0),IF(AV305&gt;0.85,IF(AQ306&lt;=0,-0.5,0),0)),"")</f>
        <v/>
      </c>
      <c r="BI306" t="str">
        <f>IF(B306=5,IF(AV305&lt;0.4,IF(AQ306&gt; -0.004,1,0),IF(AV305&lt;0.95,IF(AND(AO306&lt;0.85,AT306&lt;0.95,AQ306&gt;0,K306&lt;1115),0.5,0),0)),"")</f>
        <v/>
      </c>
      <c r="BJ306" s="25" t="str">
        <f>IF(MAX(BE306:BI306)=0,"",MAX(BE306:BI306)*AR306)</f>
        <v/>
      </c>
    </row>
    <row r="307" spans="1:63">
      <c r="A307" s="1">
        <v>42955</v>
      </c>
      <c r="B307" s="41">
        <f t="shared" si="189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30"/>
        <v>3241.7152200000005</v>
      </c>
      <c r="T307" t="str">
        <f t="shared" ref="T307" si="2031">IF(AVERAGE(N306)&lt;S306,"熊",IF(AVERAGE(N306)&gt;S306,"牛",""))</f>
        <v>牛</v>
      </c>
      <c r="U307">
        <f t="shared" ref="U307" si="2032">MAX(H307,O307)</f>
        <v>3285.1529</v>
      </c>
      <c r="V307">
        <f t="shared" ref="V307" si="2033">MIN(I307,P307)</f>
        <v>3270.1965</v>
      </c>
      <c r="W307" s="40">
        <f t="shared" ref="W307" si="2034">LN(U307/V307)</f>
        <v>4.5631209076140962E-3</v>
      </c>
      <c r="X307">
        <f t="shared" ref="X307" si="2035">IF(U307=H307,J307,Q307)</f>
        <v>1338</v>
      </c>
      <c r="Y307">
        <f t="shared" ref="Y307" si="2036">IF(V307=I307,K307,R307)</f>
        <v>1021</v>
      </c>
      <c r="Z307" s="25">
        <f t="shared" ref="Z307" si="2037">(U307-V307)/(C307)</f>
        <v>4.5637896896202623E-3</v>
      </c>
      <c r="AA307" s="25">
        <f t="shared" ref="AA307" si="2038">LN(C307/N306)</f>
        <v>-7.1846761890934205E-4</v>
      </c>
      <c r="AB307" s="25">
        <f t="shared" ref="AB307" si="2039">LN(N307/U307)</f>
        <v>-6.7182297801165255E-4</v>
      </c>
      <c r="AC307" s="25">
        <f t="shared" ref="AC307" si="2040">LN(N307/V307)</f>
        <v>3.8912979296025002E-3</v>
      </c>
      <c r="AD307" s="25">
        <f t="shared" ref="AD307" si="2041">LN(U307/C307)</f>
        <v>2.4272445403026258E-3</v>
      </c>
      <c r="AE307" s="25">
        <f t="shared" ref="AE307" si="2042">LN(V307/C307)</f>
        <v>-2.1358763673115211E-3</v>
      </c>
      <c r="AF307" s="25">
        <f t="shared" ref="AF307" si="2043">LN(N307/C307)</f>
        <v>1.7554215622909183E-3</v>
      </c>
      <c r="AG307" s="25">
        <f t="shared" ref="AG307" si="2044">LN(N307/N306)</f>
        <v>1.0369539433816044E-3</v>
      </c>
      <c r="AH307" s="25">
        <f t="shared" ref="AH307" si="2045">LN(D307/C307)</f>
        <v>-1.0116220460527968E-3</v>
      </c>
      <c r="AI307" s="25">
        <f t="shared" ref="AI307" si="2046">LN(E307/C307)</f>
        <v>1.4294767808275036E-4</v>
      </c>
      <c r="AJ307" s="25">
        <f t="shared" ref="AJ307" si="2047">LN(F307/C307)</f>
        <v>-1.9189018081334011E-4</v>
      </c>
      <c r="AK307" s="25">
        <f t="shared" ref="AK307" si="2048">+LN(G307/C307)</f>
        <v>-1.26325157155506E-3</v>
      </c>
      <c r="AL307" s="25">
        <f t="shared" ref="AL307" si="2049">LN(H307/I307)</f>
        <v>3.795068767775744E-3</v>
      </c>
      <c r="AM307" s="25">
        <f t="shared" ref="AM307" si="2050">LN(O307/P307)</f>
        <v>4.1273093599345275E-3</v>
      </c>
      <c r="AN307" s="25">
        <f t="shared" ref="AN307" si="2051">LN(L307/G307)</f>
        <v>0</v>
      </c>
      <c r="AO307" s="40">
        <f t="shared" ref="AO307" si="2052">(C307-I307)/(H307-I307)</f>
        <v>0.5623361374274225</v>
      </c>
      <c r="AP307" s="40">
        <f t="shared" ref="AP307" si="2053">(N306-I307)/(H307-I307)</f>
        <v>0.75176529249971424</v>
      </c>
      <c r="AQ307" s="25">
        <f t="shared" ref="AQ307" si="2054">LN(M307/L307)</f>
        <v>-1.2087311222278606E-4</v>
      </c>
      <c r="AR307" s="25">
        <f t="shared" ref="AR307" si="2055">LN(N307/L307)</f>
        <v>3.0186731338459252E-3</v>
      </c>
      <c r="AS307" s="25">
        <f>LN(N307/C307)</f>
        <v>1.7554215622909183E-3</v>
      </c>
      <c r="AT307" s="28">
        <f>+(G307-I307)/(H307-I307)</f>
        <v>0.22960061765129902</v>
      </c>
      <c r="AU307" s="28">
        <f>+(N307-P307)/(O307-P307)</f>
        <v>0.83694358837920646</v>
      </c>
      <c r="AV307" s="40">
        <f>+(N307-V307)/(U307-V307)</f>
        <v>0.85248455510685572</v>
      </c>
      <c r="AW307" s="25">
        <f>LN(N307/C307)</f>
        <v>1.7554215622909183E-3</v>
      </c>
      <c r="AX307" s="28">
        <f>(N307-L307)/(U307-V307)</f>
        <v>0.66160305955981158</v>
      </c>
      <c r="AY307" s="25">
        <f>LN(G307/I307)</f>
        <v>8.726247957565414E-4</v>
      </c>
      <c r="AZ307" s="25">
        <f>LN(N307/P307)</f>
        <v>3.455486381922836E-3</v>
      </c>
      <c r="BA307" s="25">
        <f t="shared" ref="BA307" si="2056">AV306</f>
        <v>0.99376759537909609</v>
      </c>
      <c r="BB307" s="25">
        <f>AR306</f>
        <v>6.9972527099063887E-3</v>
      </c>
      <c r="BC307" s="25">
        <f t="shared" ref="BC307" si="2057">AS306</f>
        <v>6.6922029177413625E-3</v>
      </c>
      <c r="BD307" s="39">
        <f>IF(AR306&lt;0,1,0)</f>
        <v>0</v>
      </c>
      <c r="BE307">
        <f>IF(B307=2,IF(AV306&lt;0.226,IF(AND(ABS(AA307)&lt;0.03,AO307&lt;0.8),IF(AND(AT307&lt;0.5 &amp; Q306&lt;14),2,1),0),IF(AV306&lt;0.8,IF(AND(AT307&gt;0.2,AK307&gt;-0.03,AA307&gt;-0.01),1,0),0)),"")</f>
        <v>0</v>
      </c>
      <c r="BF307">
        <f>IF(B307=2,IF(AV306&lt;0.226,IF(AND(ABS(AA307)&lt;0.03,AO307&lt;0.8),IF(AND(AT307&lt;0.5 &amp; Q306&lt;14),2,1),0),IF(AV306&lt;0.8,IF(AND(AT307&gt;0.2,AK307&gt;-0.03,AA307&gt;-0.01),1,0),0)),"")</f>
        <v>0</v>
      </c>
      <c r="BG307" t="str">
        <f>IF(B307=3,IF(AV306&lt;0.85,IF(AND(K307&gt;942,AT307&gt;0.9),0.25,1)*IF(AR306&lt;-0.004,1,0.5),0),"")</f>
        <v/>
      </c>
      <c r="BH307" t="str">
        <f>IF(B307=4,IF(AV306&lt;0.6,IF(AQ307&gt;=0,IF(K307&lt;1018,2,1),0),IF(AV306&gt;0.85,IF(AQ307&lt;=0,-0.5,0),0)),"")</f>
        <v/>
      </c>
      <c r="BI307" t="str">
        <f>IF(B307=5,IF(AV306&lt;0.4,IF(AQ307&gt; -0.004,1,0),IF(AV306&lt;0.95,IF(AND(AO307&lt;0.85,AT307&lt;0.95,AQ307&gt;0,K307&lt;1115),0.5,0),0)),"")</f>
        <v/>
      </c>
      <c r="BJ307" s="25" t="str">
        <f>IF(MAX(BE307:BI307)=0,"",MAX(BE307:BI307)*AR307)</f>
        <v/>
      </c>
    </row>
    <row r="308" spans="1:63">
      <c r="A308" s="1">
        <v>42956</v>
      </c>
      <c r="B308" s="41">
        <f t="shared" si="189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30"/>
        <v>3245.7034750000003</v>
      </c>
      <c r="T308" t="str">
        <f t="shared" ref="T308" si="2058">IF(AVERAGE(N307)&lt;S307,"熊",IF(AVERAGE(N307)&gt;S307,"牛",""))</f>
        <v>牛</v>
      </c>
      <c r="U308">
        <f t="shared" ref="U308" si="2059">MAX(H308,O308)</f>
        <v>3277.9317999999998</v>
      </c>
      <c r="V308">
        <f t="shared" ref="V308" si="2060">MIN(I308,P308)</f>
        <v>3264.0672</v>
      </c>
      <c r="W308" s="40">
        <f t="shared" ref="W308" si="2061">LN(U308/V308)</f>
        <v>4.2386496108558439E-3</v>
      </c>
      <c r="X308">
        <f t="shared" ref="X308" si="2062">IF(U308=H308,J308,Q308)</f>
        <v>930</v>
      </c>
      <c r="Y308">
        <f t="shared" ref="Y308" si="2063">IF(V308=I308,K308,R308)</f>
        <v>1100</v>
      </c>
      <c r="Z308" s="25">
        <f t="shared" ref="Z308" si="2064">(U308-V308)/(C308)</f>
        <v>4.2298385784183537E-3</v>
      </c>
      <c r="AA308" s="25">
        <f t="shared" ref="AA308" si="2065">LN(C308/N307)</f>
        <v>-1.5663749458408858E-3</v>
      </c>
      <c r="AB308" s="25">
        <f t="shared" ref="AB308" si="2066">LN(N308/U308)</f>
        <v>-3.8141074102473072E-4</v>
      </c>
      <c r="AC308" s="25">
        <f t="shared" ref="AC308" si="2067">LN(N308/V308)</f>
        <v>3.8572388698309688E-3</v>
      </c>
      <c r="AD308" s="25">
        <f t="shared" ref="AD308" si="2068">LN(U308/C308)</f>
        <v>3.76769054693454E-5</v>
      </c>
      <c r="AE308" s="25">
        <f t="shared" ref="AE308" si="2069">LN(V308/C308)</f>
        <v>-4.2009727053865199E-3</v>
      </c>
      <c r="AF308" s="25">
        <f t="shared" ref="AF308" si="2070">LN(N308/C308)</f>
        <v>-3.4373383555552921E-4</v>
      </c>
      <c r="AG308" s="25">
        <f t="shared" ref="AG308" si="2071">LN(N308/N307)</f>
        <v>-1.9101087813963534E-3</v>
      </c>
      <c r="AH308" s="25">
        <f t="shared" ref="AH308" si="2072">LN(D308/C308)</f>
        <v>-1.1837164184858413E-3</v>
      </c>
      <c r="AI308" s="25">
        <f t="shared" ref="AI308" si="2073">LN(E308/C308)</f>
        <v>-1.3218168468578536E-3</v>
      </c>
      <c r="AJ308" s="25">
        <f t="shared" ref="AJ308" si="2074">LN(F308/C308)</f>
        <v>-1.6513371732003177E-3</v>
      </c>
      <c r="AK308" s="25">
        <f t="shared" ref="AK308" si="2075">+LN(G308/C308)</f>
        <v>-8.5520508111929633E-4</v>
      </c>
      <c r="AL308" s="25">
        <f t="shared" ref="AL308" si="2076">LN(H308/I308)</f>
        <v>4.2386496108558439E-3</v>
      </c>
      <c r="AM308" s="25">
        <f t="shared" ref="AM308" si="2077">LN(O308/P308)</f>
        <v>2.8948175275016483E-3</v>
      </c>
      <c r="AN308" s="25">
        <f t="shared" ref="AN308" si="2078">LN(L308/G308)</f>
        <v>0</v>
      </c>
      <c r="AO308" s="40">
        <f t="shared" ref="AO308" si="2079">(C308-I308)/(H308-I308)</f>
        <v>0.99109242242836471</v>
      </c>
      <c r="AP308" s="40">
        <f t="shared" ref="AP308" si="2080">(N307-I308)/(H308-I308)</f>
        <v>1.3616981377032458</v>
      </c>
      <c r="AQ308" s="25">
        <f t="shared" ref="AQ308" si="2081">LN(M308/L308)</f>
        <v>1.2283191420632623E-4</v>
      </c>
      <c r="AR308" s="25">
        <f t="shared" ref="AR308" si="2082">LN(N308/L308)</f>
        <v>5.1147124556381884E-4</v>
      </c>
      <c r="AS308" s="25">
        <f>LN(N308/C308)</f>
        <v>-3.4373383555552921E-4</v>
      </c>
      <c r="AT308" s="28">
        <f>+(G308-I308)/(H308-I308)</f>
        <v>0.78899499444629817</v>
      </c>
      <c r="AU308" s="28">
        <f>+(N308-P308)/(O308-P308)</f>
        <v>0.89702886695865891</v>
      </c>
      <c r="AV308" s="40">
        <f>+(N308-V308)/(U308-V308)</f>
        <v>0.90984233227067424</v>
      </c>
      <c r="AW308" s="25">
        <f>LN(N308/C308)</f>
        <v>-3.4373383555552921E-4</v>
      </c>
      <c r="AX308" s="28">
        <f>(N308-L308)/(U308-V308)</f>
        <v>0.12084733782437598</v>
      </c>
      <c r="AY308" s="25">
        <f>LN(G308/I308)</f>
        <v>3.3457676242672255E-3</v>
      </c>
      <c r="AZ308" s="25">
        <f>LN(N308/P308)</f>
        <v>2.5971216111214663E-3</v>
      </c>
      <c r="BA308" s="25">
        <f t="shared" ref="BA308" si="2083">AV307</f>
        <v>0.85248455510685572</v>
      </c>
      <c r="BB308" s="25">
        <f>AR307</f>
        <v>3.0186731338459252E-3</v>
      </c>
      <c r="BC308" s="25">
        <f t="shared" ref="BC308" si="2084">AS307</f>
        <v>1.7554215622909183E-3</v>
      </c>
      <c r="BD308" s="39">
        <f>IF(AR307&lt;0,1,0)</f>
        <v>0</v>
      </c>
      <c r="BE308" t="str">
        <f>IF(B308=2,IF(AV307&lt;0.226,IF(AND(ABS(AA308)&lt;0.03,AO308&lt;0.8),IF(AND(AT308&lt;0.5 &amp; Q307&lt;14),2,1),0),IF(AV307&lt;0.8,IF(AND(AT308&gt;0.2,AK308&gt;-0.03,AA308&gt;-0.01),1,0),0)),"")</f>
        <v/>
      </c>
      <c r="BF308" t="str">
        <f>IF(B308=2,IF(AV307&lt;0.226,IF(AND(ABS(AA308)&lt;0.03,AO308&lt;0.8),IF(AND(AT308&lt;0.5 &amp; Q307&lt;14),2,1),0),IF(AV307&lt;0.8,IF(AND(AT308&gt;0.2,AK308&gt;-0.03,AA308&gt;-0.01),1,0),0)),"")</f>
        <v/>
      </c>
      <c r="BG308">
        <f>IF(B308=3,IF(AV307&lt;0.85,IF(AND(K308&gt;942,AT308&gt;0.9),0.25,1)*IF(AR307&lt;-0.004,1,0.5),0),"")</f>
        <v>0</v>
      </c>
      <c r="BH308" t="str">
        <f>IF(B308=4,IF(AV307&lt;0.6,IF(AQ308&gt;=0,IF(K308&lt;1018,2,1),0),IF(AV307&gt;0.85,IF(AQ308&lt;=0,-0.5,0),0)),"")</f>
        <v/>
      </c>
      <c r="BI308" t="str">
        <f>IF(B308=5,IF(AV307&lt;0.4,IF(AQ308&gt; -0.004,1,0),IF(AV307&lt;0.95,IF(AND(AO308&lt;0.85,AT308&lt;0.95,AQ308&gt;0,K308&lt;1115),0.5,0),0)),"")</f>
        <v/>
      </c>
      <c r="BJ308" s="25" t="str">
        <f>IF(MAX(BE308:BI308)=0,"",MAX(BE308:BI308)*AR308)</f>
        <v/>
      </c>
    </row>
    <row r="309" spans="1:63">
      <c r="A309" s="1">
        <v>42957</v>
      </c>
      <c r="B309" s="41">
        <f t="shared" si="189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30"/>
        <v>3249.6363000000006</v>
      </c>
      <c r="T309" t="str">
        <f t="shared" ref="T309" si="2085">IF(AVERAGE(N308)&lt;S308,"熊",IF(AVERAGE(N308)&gt;S308,"牛",""))</f>
        <v>牛</v>
      </c>
      <c r="U309">
        <f t="shared" ref="U309" si="2086">MAX(H309,O309)</f>
        <v>3281.9947999999999</v>
      </c>
      <c r="V309">
        <f t="shared" ref="V309" si="2087">MIN(I309,P309)</f>
        <v>3236.4816999999998</v>
      </c>
      <c r="W309" s="40">
        <f t="shared" ref="W309" si="2088">LN(U309/V309)</f>
        <v>1.3964563535586255E-2</v>
      </c>
      <c r="X309">
        <f t="shared" ref="X309" si="2089">IF(U309=H309,J309,Q309)</f>
        <v>957</v>
      </c>
      <c r="Y309">
        <f t="shared" ref="Y309" si="2090">IF(V309=I309,K309,R309)</f>
        <v>1301</v>
      </c>
      <c r="Z309" s="25">
        <f t="shared" ref="Z309" si="2091">(U309-V309)/(C309)</f>
        <v>1.3919508515476844E-2</v>
      </c>
      <c r="AA309" s="25">
        <f t="shared" ref="AA309" si="2092">LN(C309/N308)</f>
        <v>-2.1224138756978433E-3</v>
      </c>
      <c r="AB309" s="25">
        <f t="shared" ref="AB309" si="2093">LN(N309/U309)</f>
        <v>-6.1716355259171874E-3</v>
      </c>
      <c r="AC309" s="25">
        <f t="shared" ref="AC309" si="2094">LN(N309/V309)</f>
        <v>7.7929280096691094E-3</v>
      </c>
      <c r="AD309" s="25">
        <f t="shared" ref="AD309" si="2095">LN(U309/C309)</f>
        <v>3.7425581475346763E-3</v>
      </c>
      <c r="AE309" s="25">
        <f t="shared" ref="AE309" si="2096">LN(V309/C309)</f>
        <v>-1.022200538805155E-2</v>
      </c>
      <c r="AF309" s="25">
        <f t="shared" ref="AF309" si="2097">LN(N309/C309)</f>
        <v>-2.4290773783824382E-3</v>
      </c>
      <c r="AG309" s="25">
        <f t="shared" ref="AG309" si="2098">LN(N309/N308)</f>
        <v>-4.5514912540803075E-3</v>
      </c>
      <c r="AH309" s="25">
        <f t="shared" ref="AH309" si="2099">LN(D309/C309)</f>
        <v>-4.9774832702636791E-4</v>
      </c>
      <c r="AI309" s="25">
        <f t="shared" ref="AI309" si="2100">LN(E309/C309)</f>
        <v>-2.1811487387195694E-4</v>
      </c>
      <c r="AJ309" s="25">
        <f t="shared" ref="AJ309" si="2101">LN(F309/C309)</f>
        <v>7.9100509641210064E-4</v>
      </c>
      <c r="AK309" s="25">
        <f t="shared" ref="AK309" si="2102">+LN(G309/C309)</f>
        <v>-8.9226417407986952E-3</v>
      </c>
      <c r="AL309" s="25">
        <f t="shared" ref="AL309" si="2103">LN(H309/I309)</f>
        <v>1.2838634796116796E-2</v>
      </c>
      <c r="AM309" s="25">
        <f t="shared" ref="AM309" si="2104">LN(O309/P309)</f>
        <v>8.5999168157934666E-3</v>
      </c>
      <c r="AN309" s="25">
        <f t="shared" ref="AN309" si="2105">LN(L309/G309)</f>
        <v>0</v>
      </c>
      <c r="AO309" s="40">
        <f t="shared" ref="AO309" si="2106">(C309-I309)/(H309-I309)</f>
        <v>0.70716554804499865</v>
      </c>
      <c r="AP309" s="40">
        <f t="shared" ref="AP309" si="2107">(N308-I309)/(H309-I309)</f>
        <v>0.87309814412305309</v>
      </c>
      <c r="AQ309" s="25">
        <f t="shared" ref="AQ309" si="2108">LN(M309/L309)</f>
        <v>1.6505693129008306E-3</v>
      </c>
      <c r="AR309" s="25">
        <f t="shared" ref="AR309" si="2109">LN(N309/L309)</f>
        <v>6.4935643624161746E-3</v>
      </c>
      <c r="AS309" s="25">
        <f>LN(N309/C309)</f>
        <v>-2.4290773783824382E-3</v>
      </c>
      <c r="AT309" s="28">
        <f>+(G309-I309)/(H309-I309)</f>
        <v>1.3423460004296981E-2</v>
      </c>
      <c r="AU309" s="28">
        <f>+(N309-P309)/(O309-P309)</f>
        <v>0.90579712737224483</v>
      </c>
      <c r="AV309" s="40">
        <f>+(N309-V309)/(U309-V309)</f>
        <v>0.55632773860712725</v>
      </c>
      <c r="AW309" s="25">
        <f>LN(N309/C309)</f>
        <v>-2.4290773783824382E-3</v>
      </c>
      <c r="AX309" s="28">
        <f>(N309-L309)/(U309-V309)</f>
        <v>0.46386864441226311</v>
      </c>
      <c r="AY309" s="25">
        <f>LN(G309/I309)</f>
        <v>1.7343490778353626E-4</v>
      </c>
      <c r="AZ309" s="25">
        <f>LN(N309/P309)</f>
        <v>7.7929280096691094E-3</v>
      </c>
      <c r="BA309" s="25">
        <f t="shared" ref="BA309" si="2110">AV308</f>
        <v>0.90984233227067424</v>
      </c>
      <c r="BB309" s="25">
        <f>AR308</f>
        <v>5.1147124556381884E-4</v>
      </c>
      <c r="BC309" s="25">
        <f t="shared" ref="BC309" si="2111">AS308</f>
        <v>-3.4373383555552921E-4</v>
      </c>
      <c r="BD309" s="39">
        <f>IF(AR308&lt;0,1,0)</f>
        <v>0</v>
      </c>
      <c r="BE309" t="str">
        <f>IF(B309=2,IF(AV308&lt;0.226,IF(AND(ABS(AA309)&lt;0.03,AO309&lt;0.8),IF(AND(AT309&lt;0.5 &amp; Q308&lt;14),2,1),0),IF(AV308&lt;0.8,IF(AND(AT309&gt;0.2,AK309&gt;-0.03,AA309&gt;-0.01),1,0),0)),"")</f>
        <v/>
      </c>
      <c r="BF309" t="str">
        <f>IF(B309=2,IF(AV308&lt;0.226,IF(AND(ABS(AA309)&lt;0.03,AO309&lt;0.8),IF(AND(AT309&lt;0.5 &amp; Q308&lt;14),2,1),0),IF(AV308&lt;0.8,IF(AND(AT309&gt;0.2,AK309&gt;-0.03,AA309&gt;-0.01),1,0),0)),"")</f>
        <v/>
      </c>
      <c r="BG309" t="str">
        <f>IF(B309=3,IF(AV308&lt;0.85,IF(AND(K309&gt;942,AT309&gt;0.9),0.25,1)*IF(AR308&lt;-0.004,1,0.5),0),"")</f>
        <v/>
      </c>
      <c r="BH309">
        <f>IF(B309=4,IF(AV308&lt;0.6,IF(AQ309&gt;=0,IF(K309&lt;1018,2,1),0),IF(AV308&gt;0.85,IF(AQ309&lt;=0,-0.5,0),0)),"")</f>
        <v>0</v>
      </c>
      <c r="BI309" t="str">
        <f>IF(B309=5,IF(AV308&lt;0.4,IF(AQ309&gt; -0.004,1,0),IF(AV308&lt;0.95,IF(AND(AO309&lt;0.85,AT309&lt;0.95,AQ309&gt;0,K309&lt;1115),0.5,0),0)),"")</f>
        <v/>
      </c>
      <c r="BJ309" s="25" t="str">
        <f>IF(MAX(BE309:BI309)=0,"",MAX(BE309:BI309)*AR309)</f>
        <v/>
      </c>
    </row>
    <row r="310" spans="1:63">
      <c r="A310" s="1">
        <v>42958</v>
      </c>
      <c r="B310" s="41">
        <f t="shared" si="189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30"/>
        <v>3251.7745300000006</v>
      </c>
      <c r="T310" t="str">
        <f t="shared" ref="T310" si="2112">IF(AVERAGE(N309)&lt;S309,"熊",IF(AVERAGE(N309)&gt;S309,"牛",""))</f>
        <v>牛</v>
      </c>
      <c r="U310">
        <f t="shared" ref="U310" si="2113">MAX(H310,O310)</f>
        <v>3244.9362000000001</v>
      </c>
      <c r="V310">
        <f t="shared" ref="V310" si="2114">MIN(I310,P310)</f>
        <v>3200.8206</v>
      </c>
      <c r="W310" s="40">
        <f t="shared" ref="W310" si="2115">LN(U310/V310)</f>
        <v>1.3688474514618744E-2</v>
      </c>
      <c r="X310">
        <f t="shared" ref="X310" si="2116">IF(U310=H310,J310,Q310)</f>
        <v>946</v>
      </c>
      <c r="Y310">
        <f t="shared" ref="Y310" si="2117">IF(V310=I310,K310,R310)</f>
        <v>1430</v>
      </c>
      <c r="Z310" s="25">
        <f t="shared" ref="Z310" si="2118">(U310-V310)/(C310)</f>
        <v>1.3624663372084754E-2</v>
      </c>
      <c r="AA310" s="25">
        <f t="shared" ref="AA310" si="2119">LN(C310/N309)</f>
        <v>-7.347944951454387E-3</v>
      </c>
      <c r="AB310" s="25">
        <f t="shared" ref="AB310" si="2120">LN(N310/U310)</f>
        <v>-1.0885594776290733E-2</v>
      </c>
      <c r="AC310" s="25">
        <f t="shared" ref="AC310" si="2121">LN(N310/V310)</f>
        <v>2.8028797383278649E-3</v>
      </c>
      <c r="AD310" s="25">
        <f t="shared" ref="AD310" si="2122">LN(U310/C310)</f>
        <v>2.163861156307745E-3</v>
      </c>
      <c r="AE310" s="25">
        <f t="shared" ref="AE310" si="2123">LN(V310/C310)</f>
        <v>-1.1524613358310946E-2</v>
      </c>
      <c r="AF310" s="25">
        <f t="shared" ref="AF310" si="2124">LN(N310/C310)</f>
        <v>-8.7217336199831158E-3</v>
      </c>
      <c r="AG310" s="25">
        <f t="shared" ref="AG310" si="2125">LN(N310/N309)</f>
        <v>-1.6069678571437446E-2</v>
      </c>
      <c r="AH310" s="25">
        <f t="shared" ref="AH310" si="2126">LN(D310/C310)</f>
        <v>-3.5331363797678534E-4</v>
      </c>
      <c r="AI310" s="25">
        <f t="shared" ref="AI310" si="2127">LN(E310/C310)</f>
        <v>-1.4448580513869733E-4</v>
      </c>
      <c r="AJ310" s="25">
        <f t="shared" ref="AJ310" si="2128">LN(F310/C310)</f>
        <v>7.4822471471363303E-4</v>
      </c>
      <c r="AK310" s="25">
        <f t="shared" ref="AK310" si="2129">+LN(G310/C310)</f>
        <v>-8.765319776135783E-3</v>
      </c>
      <c r="AL310" s="25">
        <f t="shared" ref="AL310" si="2130">LN(H310/I310)</f>
        <v>1.1107782507516012E-2</v>
      </c>
      <c r="AM310" s="25">
        <f t="shared" ref="AM310" si="2131">LN(O310/P310)</f>
        <v>6.150899689438721E-3</v>
      </c>
      <c r="AN310" s="25">
        <f t="shared" ref="AN310" si="2132">LN(L310/G310)</f>
        <v>0</v>
      </c>
      <c r="AO310" s="40">
        <f t="shared" ref="AO310" si="2133">(C310-I310)/(H310-I310)</f>
        <v>0.80432198992316439</v>
      </c>
      <c r="AP310" s="40">
        <f t="shared" ref="AP310" si="2134">(N309-I310)/(H310-I310)</f>
        <v>1.4705227565658392</v>
      </c>
      <c r="AQ310" s="25">
        <f t="shared" ref="AQ310" si="2135">LN(M310/L310)</f>
        <v>8.7556474883770702E-4</v>
      </c>
      <c r="AR310" s="25">
        <f t="shared" ref="AR310" si="2136">LN(N310/L310)</f>
        <v>4.3586156152603556E-5</v>
      </c>
      <c r="AS310" s="25">
        <f>LN(N310/C310)</f>
        <v>-8.7217336199831158E-3</v>
      </c>
      <c r="AT310" s="28">
        <f>+(G310-I310)/(H310-I310)</f>
        <v>1.5991251122897641E-2</v>
      </c>
      <c r="AU310" s="28">
        <f>+(N310-P310)/(O310-P310)</f>
        <v>0.45492338697427526</v>
      </c>
      <c r="AV310" s="40">
        <f>+(N310-V310)/(U310-V310)</f>
        <v>0.2036490493158907</v>
      </c>
      <c r="AW310" s="25">
        <f>LN(N310/C310)</f>
        <v>-8.7217336199831158E-3</v>
      </c>
      <c r="AX310" s="28">
        <f>(N310-L310)/(U310-V310)</f>
        <v>3.171213810990327E-3</v>
      </c>
      <c r="AY310" s="25">
        <f>LN(G310/I310)</f>
        <v>1.7860157507249174E-4</v>
      </c>
      <c r="AZ310" s="25">
        <f>LN(N310/P310)</f>
        <v>2.8028797383278649E-3</v>
      </c>
      <c r="BA310" s="25">
        <f t="shared" ref="BA310" si="2137">AV309</f>
        <v>0.55632773860712725</v>
      </c>
      <c r="BB310" s="25">
        <f>AR309</f>
        <v>6.4935643624161746E-3</v>
      </c>
      <c r="BC310" s="25">
        <f t="shared" ref="BC310" si="2138">AS309</f>
        <v>-2.4290773783824382E-3</v>
      </c>
      <c r="BD310" s="39">
        <f>IF(AR309&lt;0,1,0)</f>
        <v>0</v>
      </c>
      <c r="BE310" t="str">
        <f>IF(B310=2,IF(AV309&lt;0.226,IF(AND(ABS(AA310)&lt;0.03,AO310&lt;0.8),IF(AND(AT310&lt;0.5 &amp; Q309&lt;14),2,1),0),IF(AV309&lt;0.8,IF(AND(AT310&gt;0.2,AK310&gt;-0.03,AA310&gt;-0.01),1,0),0)),"")</f>
        <v/>
      </c>
      <c r="BF310" t="str">
        <f>IF(B310=2,IF(AV309&lt;0.226,IF(AND(ABS(AA310)&lt;0.03,AO310&lt;0.8),IF(AND(AT310&lt;0.5 &amp; Q309&lt;14),2,1),0),IF(AV309&lt;0.8,IF(AND(AT310&gt;0.2,AK310&gt;-0.03,AA310&gt;-0.01),1,0),0)),"")</f>
        <v/>
      </c>
      <c r="BG310" t="str">
        <f>IF(B310=3,IF(AV309&lt;0.85,IF(AND(K310&gt;942,AT310&gt;0.9),0.25,1)*IF(AR309&lt;-0.004,1,0.5),0),"")</f>
        <v/>
      </c>
      <c r="BH310" t="str">
        <f>IF(B310=4,IF(AV309&lt;0.6,IF(AQ310&gt;=0,IF(K310&lt;1018,2,1),0),IF(AV309&gt;0.85,IF(AQ310&lt;=0,-0.5,0),0)),"")</f>
        <v/>
      </c>
      <c r="BI310">
        <f>IF(B310=5,IF(AV309&lt;0.4,IF(AQ310&gt; -0.004,1,0),IF(AV309&lt;0.95,IF(AND(AO310&lt;0.85,AT310&lt;0.95,AQ310&gt;0,K310&lt;1115),0.5,0),0)),"")</f>
        <v>0</v>
      </c>
      <c r="BJ310" s="25" t="str">
        <f>IF(MAX(BE310:BI310)=0,"",MAX(BE310:BI310)*AR310)</f>
        <v/>
      </c>
    </row>
    <row r="311" spans="1:63">
      <c r="A311" s="1">
        <v>42961</v>
      </c>
      <c r="B311" s="41">
        <f t="shared" si="189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30"/>
        <v>3251.1492400000002</v>
      </c>
      <c r="T311" t="str">
        <f t="shared" ref="T311" si="2139">IF(AVERAGE(N310)&lt;S310,"熊",IF(AVERAGE(N310)&gt;S310,"牛",""))</f>
        <v>熊</v>
      </c>
      <c r="U311">
        <f t="shared" ref="U311" si="2140">MAX(H311,O311)</f>
        <v>3239.6668</v>
      </c>
      <c r="V311">
        <f t="shared" ref="V311" si="2141">MIN(I311,P311)</f>
        <v>3206.0436</v>
      </c>
      <c r="W311" s="40">
        <f t="shared" ref="W311" si="2142">LN(U311/V311)</f>
        <v>1.0432831413896034E-2</v>
      </c>
      <c r="X311">
        <f t="shared" ref="X311" si="2143">IF(U311=H311,J311,Q311)</f>
        <v>1422</v>
      </c>
      <c r="Y311">
        <f t="shared" ref="Y311" si="2144">IF(V311=I311,K311,R311)</f>
        <v>930</v>
      </c>
      <c r="Z311" s="25">
        <f t="shared" ref="Z311" si="2145">(U311-V311)/(C311)</f>
        <v>1.0487443152675777E-2</v>
      </c>
      <c r="AA311" s="25">
        <f t="shared" ref="AA311" si="2146">LN(C311/N310)</f>
        <v>-1.1724405737085584E-3</v>
      </c>
      <c r="AB311" s="25">
        <f t="shared" ref="AB311" si="2147">LN(N311/U311)</f>
        <v>-8.4513526082013774E-4</v>
      </c>
      <c r="AC311" s="25">
        <f t="shared" ref="AC311" si="2148">LN(N311/V311)</f>
        <v>9.5876961530757896E-3</v>
      </c>
      <c r="AD311" s="25">
        <f t="shared" ref="AD311" si="2149">LN(U311/C311)</f>
        <v>1.0432831413896034E-2</v>
      </c>
      <c r="AE311" s="25">
        <f t="shared" ref="AE311" si="2150">LN(V311/C311)</f>
        <v>0</v>
      </c>
      <c r="AF311" s="25">
        <f t="shared" ref="AF311" si="2151">LN(N311/C311)</f>
        <v>9.5876961530757896E-3</v>
      </c>
      <c r="AG311" s="25">
        <f t="shared" ref="AG311" si="2152">LN(N311/N310)</f>
        <v>8.4152555793673318E-3</v>
      </c>
      <c r="AH311" s="25">
        <f t="shared" ref="AH311" si="2153">LN(D311/C311)</f>
        <v>3.3353309764424567E-4</v>
      </c>
      <c r="AI311" s="25">
        <f t="shared" ref="AI311" si="2154">LN(E311/C311)</f>
        <v>1.7310724012528002E-3</v>
      </c>
      <c r="AJ311" s="25">
        <f t="shared" ref="AJ311" si="2155">LN(F311/C311)</f>
        <v>1.4116165534812496E-3</v>
      </c>
      <c r="AK311" s="25">
        <f t="shared" ref="AK311" si="2156">+LN(G311/C311)</f>
        <v>5.1131303744894894E-3</v>
      </c>
      <c r="AL311" s="25">
        <f t="shared" ref="AL311" si="2157">LN(H311/I311)</f>
        <v>5.4617142965723876E-3</v>
      </c>
      <c r="AM311" s="25">
        <f t="shared" ref="AM311" si="2158">LN(O311/P311)</f>
        <v>5.3197010394066095E-3</v>
      </c>
      <c r="AN311" s="25">
        <f t="shared" ref="AN311" si="2159">LN(L311/G311)</f>
        <v>0</v>
      </c>
      <c r="AO311" s="40">
        <f t="shared" ref="AO311" si="2160">(C311-I311)/(H311-I311)</f>
        <v>0</v>
      </c>
      <c r="AP311" s="40">
        <f t="shared" ref="AP311" si="2161">(N310-I311)/(H311-I311)</f>
        <v>0.2142051667578021</v>
      </c>
      <c r="AQ311" s="25">
        <f t="shared" ref="AQ311" si="2162">LN(M311/L311)</f>
        <v>1.7242649986874358E-3</v>
      </c>
      <c r="AR311" s="25">
        <f t="shared" ref="AR311" si="2163">LN(N311/L311)</f>
        <v>4.4745657785864651E-3</v>
      </c>
      <c r="AS311" s="25">
        <f>LN(N311/C311)</f>
        <v>9.5876961530757896E-3</v>
      </c>
      <c r="AT311" s="28">
        <f>+(G311-I311)/(H311-I311)</f>
        <v>0.93601353198470805</v>
      </c>
      <c r="AU311" s="28">
        <f>+(N311-P311)/(O311-P311)</f>
        <v>0.84077541118085197</v>
      </c>
      <c r="AV311" s="40">
        <f>+(N311-V311)/(U311-V311)</f>
        <v>0.91860382117109229</v>
      </c>
      <c r="AW311" s="25">
        <f>LN(N311/C311)</f>
        <v>9.5876961530757896E-3</v>
      </c>
      <c r="AX311" s="28">
        <f>(N311-L311)/(U311-V311)</f>
        <v>0.42980739489399195</v>
      </c>
      <c r="AY311" s="25">
        <f>LN(G311/I311)</f>
        <v>5.1131303744894894E-3</v>
      </c>
      <c r="AZ311" s="25">
        <f>LN(N311/P311)</f>
        <v>4.4745657785864651E-3</v>
      </c>
      <c r="BA311" s="25">
        <f t="shared" ref="BA311" si="2164">AV310</f>
        <v>0.2036490493158907</v>
      </c>
      <c r="BB311" s="25">
        <f>AR310</f>
        <v>4.3586156152603556E-5</v>
      </c>
      <c r="BC311" s="25">
        <f t="shared" ref="BC311" si="2165">AS310</f>
        <v>-8.7217336199831158E-3</v>
      </c>
      <c r="BD311" s="39">
        <f>IF(AR310&lt;0,1,0)</f>
        <v>0</v>
      </c>
      <c r="BE311" t="str">
        <f>IF(B311=2,IF(AV310&lt;0.226,IF(AND(ABS(AA311)&lt;0.03,AO311&lt;0.8),IF(AND(AT311&lt;0.5 &amp; Q310&lt;14),2,1),0),IF(AV310&lt;0.8,IF(AND(AT311&gt;0.2,AK311&gt;-0.03,AA311&gt;-0.01),1,0),0)),"")</f>
        <v/>
      </c>
      <c r="BF311" t="str">
        <f>IF(B311=2,IF(AV310&lt;0.226,IF(AND(ABS(AA311)&lt;0.03,AO311&lt;0.8),IF(AND(AT311&lt;0.5 &amp; Q310&lt;14),2,1),0),IF(AV310&lt;0.8,IF(AND(AT311&gt;0.2,AK311&gt;-0.03,AA311&gt;-0.01),1,0),0)),"")</f>
        <v/>
      </c>
      <c r="BG311" t="str">
        <f>IF(B311=3,IF(AV310&lt;0.85,IF(AND(K311&gt;942,AT311&gt;0.9),0.25,1)*IF(AR310&lt;-0.004,1,0.5),0),"")</f>
        <v/>
      </c>
      <c r="BH311" t="str">
        <f>IF(B311=4,IF(AV310&lt;0.6,IF(AQ311&gt;=0,IF(K311&lt;1018,2,1),0),IF(AV310&gt;0.85,IF(AQ311&lt;=0,-0.5,0),0)),"")</f>
        <v/>
      </c>
      <c r="BI311" t="str">
        <f>IF(B311=5,IF(AV310&lt;0.4,IF(AQ311&gt; -0.004,1,0),IF(AV310&lt;0.95,IF(AND(AO311&lt;0.85,AT311&lt;0.95,AQ311&gt;0,K311&lt;1115),0.5,0),0)),"")</f>
        <v/>
      </c>
      <c r="BJ311" s="25" t="str">
        <f>IF(MAX(BE311:BI311)=0,"",MAX(BE311:BI311)*AR311)</f>
        <v/>
      </c>
    </row>
    <row r="312" spans="1:63">
      <c r="A312" s="1">
        <v>42962</v>
      </c>
      <c r="B312" s="41">
        <f t="shared" si="189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30"/>
        <v>3254.1708349999999</v>
      </c>
      <c r="T312" t="str">
        <f t="shared" ref="T312" si="2166">IF(AVERAGE(N311)&lt;S311,"熊",IF(AVERAGE(N311)&gt;S311,"牛",""))</f>
        <v>熊</v>
      </c>
      <c r="U312">
        <f t="shared" ref="U312" si="2167">MAX(H312,O312)</f>
        <v>3263.57</v>
      </c>
      <c r="V312">
        <f t="shared" ref="V312" si="2168">MIN(I312,P312)</f>
        <v>3235.23</v>
      </c>
      <c r="W312" s="40">
        <f t="shared" ref="W312" si="2169">LN(U312/V312)</f>
        <v>8.7216654292265119E-3</v>
      </c>
      <c r="X312">
        <f t="shared" ref="X312" si="2170">IF(U312=H312,J312,Q312)</f>
        <v>1100</v>
      </c>
      <c r="Y312">
        <f t="shared" ref="Y312" si="2171">IF(V312=I312,K312,R312)</f>
        <v>930</v>
      </c>
      <c r="Z312" s="25">
        <f t="shared" ref="Z312" si="2172">(U312-V312)/(C312)</f>
        <v>8.7598099671430309E-3</v>
      </c>
      <c r="AA312" s="25">
        <f t="shared" ref="AA312" si="2173">LN(C312/N311)</f>
        <v>-5.2532695084654734E-4</v>
      </c>
      <c r="AB312" s="25">
        <f t="shared" ref="AB312" si="2174">LN(N312/U312)</f>
        <v>-3.7790747111861494E-3</v>
      </c>
      <c r="AC312" s="25">
        <f t="shared" ref="AC312" si="2175">LN(N312/V312)</f>
        <v>4.9425907180402984E-3</v>
      </c>
      <c r="AD312" s="25">
        <f t="shared" ref="AD312" si="2176">LN(U312/C312)</f>
        <v>8.7216654292265119E-3</v>
      </c>
      <c r="AE312" s="25">
        <f t="shared" ref="AE312" si="2177">LN(V312/C312)</f>
        <v>0</v>
      </c>
      <c r="AF312" s="25">
        <f t="shared" ref="AF312" si="2178">LN(N312/C312)</f>
        <v>4.9425907180402984E-3</v>
      </c>
      <c r="AG312" s="25">
        <f t="shared" ref="AG312" si="2179">LN(N312/N311)</f>
        <v>4.4172637671937654E-3</v>
      </c>
      <c r="AH312" s="25">
        <f t="shared" ref="AH312" si="2180">LN(D312/C312)</f>
        <v>1.0689042587603667E-3</v>
      </c>
      <c r="AI312" s="25">
        <f t="shared" ref="AI312" si="2181">LN(E312/C312)</f>
        <v>3.1231797851688312E-3</v>
      </c>
      <c r="AJ312" s="25">
        <f t="shared" ref="AJ312" si="2182">LN(F312/C312)</f>
        <v>3.9547934715599376E-3</v>
      </c>
      <c r="AK312" s="25">
        <f t="shared" ref="AK312" si="2183">+LN(G312/C312)</f>
        <v>6.9244717564289522E-3</v>
      </c>
      <c r="AL312" s="25">
        <f t="shared" ref="AL312" si="2184">LN(H312/I312)</f>
        <v>8.7216654292265119E-3</v>
      </c>
      <c r="AM312" s="25">
        <f t="shared" ref="AM312" si="2185">LN(O312/P312)</f>
        <v>5.7883941697256386E-3</v>
      </c>
      <c r="AN312" s="25">
        <f t="shared" ref="AN312" si="2186">LN(L312/G312)</f>
        <v>3.1612304508660982E-4</v>
      </c>
      <c r="AO312" s="40">
        <f t="shared" ref="AO312" si="2187">(C312-I312)/(H312-I312)</f>
        <v>0</v>
      </c>
      <c r="AP312" s="40">
        <f t="shared" ref="AP312" si="2188">(N311-I312)/(H312-I312)</f>
        <v>5.9985885673952341E-2</v>
      </c>
      <c r="AQ312" s="25">
        <f t="shared" ref="AQ312" si="2189">LN(M312/L312)</f>
        <v>-1.2620196750675336E-3</v>
      </c>
      <c r="AR312" s="25">
        <f t="shared" ref="AR312" si="2190">LN(N312/L312)</f>
        <v>-2.2980040834753089E-3</v>
      </c>
      <c r="AS312" s="25">
        <f>LN(N312/C312)</f>
        <v>4.9425907180402984E-3</v>
      </c>
      <c r="AT312" s="28">
        <f>+(G312-I312)/(H312-I312)</f>
        <v>0.79322512350034946</v>
      </c>
      <c r="AU312" s="28">
        <f>+(N312-P312)/(O312-P312)</f>
        <v>0.58745348219033566</v>
      </c>
      <c r="AV312" s="40">
        <f>+(N312-V312)/(U312-V312)</f>
        <v>0.56563161609033585</v>
      </c>
      <c r="AW312" s="25">
        <f>LN(N312/C312)</f>
        <v>4.9425907180402984E-3</v>
      </c>
      <c r="AX312" s="28">
        <f>(N312-L312)/(U312-V312)</f>
        <v>-0.26393789696540315</v>
      </c>
      <c r="AY312" s="25">
        <f>LN(G312/I312)</f>
        <v>6.9244717564289522E-3</v>
      </c>
      <c r="AZ312" s="25">
        <f>LN(N312/P312)</f>
        <v>3.4044709974306378E-3</v>
      </c>
      <c r="BA312" s="25">
        <f t="shared" ref="BA312" si="2191">AV311</f>
        <v>0.91860382117109229</v>
      </c>
      <c r="BB312" s="25">
        <f>AR311</f>
        <v>4.4745657785864651E-3</v>
      </c>
      <c r="BC312" s="25">
        <f t="shared" ref="BC312" si="2192">AS311</f>
        <v>9.5876961530757896E-3</v>
      </c>
      <c r="BD312" s="39">
        <f>IF(AR311&lt;0,1,0)</f>
        <v>0</v>
      </c>
      <c r="BE312">
        <f>IF(B312=2,IF(AV311&lt;0.226,IF(AND(ABS(AA312)&lt;0.03,AO312&lt;0.8),IF(AND(AT312&lt;0.5 &amp; Q311&lt;14),2,1),0),IF(AV311&lt;0.8,IF(AND(AT312&gt;0.2,AK312&gt;-0.03,AA312&gt;-0.01),1,0),0)),"")</f>
        <v>0</v>
      </c>
      <c r="BF312">
        <f>IF(B312=2,IF(AV311&lt;0.226,IF(AND(ABS(AA312)&lt;0.03,AO312&lt;0.8),IF(AND(AT312&lt;0.5 &amp; Q311&lt;14),2,1),0),IF(AV311&lt;0.8,IF(AND(AT312&gt;0.2,AK312&gt;-0.03,AA312&gt;-0.01),1,0),0)),"")</f>
        <v>0</v>
      </c>
      <c r="BG312" t="str">
        <f>IF(B312=3,IF(AV311&lt;0.85,IF(AND(K312&gt;942,AT312&gt;0.9),0.25,1)*IF(AR311&lt;-0.004,1,0.5),0),"")</f>
        <v/>
      </c>
      <c r="BH312" t="str">
        <f>IF(B312=4,IF(AV311&lt;0.6,IF(AQ312&gt;=0,IF(K312&lt;1018,2,1),0),IF(AV311&gt;0.85,IF(AQ312&lt;=0,-0.5,0),0)),"")</f>
        <v/>
      </c>
      <c r="BI312" t="str">
        <f>IF(B312=5,IF(AV311&lt;0.4,IF(AQ312&gt; -0.004,1,0),IF(AV311&lt;0.95,IF(AND(AO312&lt;0.85,AT312&lt;0.95,AQ312&gt;0,K312&lt;1115),0.5,0),0)),"")</f>
        <v/>
      </c>
      <c r="BJ312" s="25" t="str">
        <f>IF(MAX(BE312:BI312)=0,"",MAX(BE312:BI312)*AR312)</f>
        <v/>
      </c>
    </row>
    <row r="313" spans="1:63">
      <c r="A313" s="1">
        <v>42963</v>
      </c>
      <c r="B313" s="41">
        <f t="shared" si="189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30"/>
        <v>3257.3872550000001</v>
      </c>
      <c r="T313" t="str">
        <f t="shared" ref="T313" si="2193">IF(AVERAGE(N312)&lt;S312,"熊",IF(AVERAGE(N312)&gt;S312,"牛",""))</f>
        <v>熊</v>
      </c>
      <c r="U313">
        <f t="shared" ref="U313" si="2194">MAX(H313,O313)</f>
        <v>3248.5891999999999</v>
      </c>
      <c r="V313">
        <f t="shared" ref="V313" si="2195">MIN(I313,P313)</f>
        <v>3228.8705</v>
      </c>
      <c r="W313" s="40">
        <f t="shared" ref="W313" si="2196">LN(U313/V313)</f>
        <v>6.0884241124708896E-3</v>
      </c>
      <c r="X313">
        <f t="shared" ref="X313" si="2197">IF(U313=H313,J313,Q313)</f>
        <v>1406</v>
      </c>
      <c r="Y313">
        <f t="shared" ref="Y313" si="2198">IF(V313=I313,K313,R313)</f>
        <v>1013</v>
      </c>
      <c r="Z313" s="25">
        <f t="shared" ref="Z313" si="2199">(U313-V313)/(C313)</f>
        <v>6.0713040385916225E-3</v>
      </c>
      <c r="AA313" s="25">
        <f t="shared" ref="AA313" si="2200">LN(C313/N312)</f>
        <v>-1.0486048094206556E-3</v>
      </c>
      <c r="AB313" s="25">
        <f t="shared" ref="AB313" si="2201">LN(N313/U313)</f>
        <v>-6.0496856629091813E-4</v>
      </c>
      <c r="AC313" s="25">
        <f t="shared" ref="AC313" si="2202">LN(N313/V313)</f>
        <v>5.4834555461799146E-3</v>
      </c>
      <c r="AD313" s="25">
        <f t="shared" ref="AD313" si="2203">LN(U313/C313)</f>
        <v>2.2680108193937022E-4</v>
      </c>
      <c r="AE313" s="25">
        <f t="shared" ref="AE313" si="2204">LN(V313/C313)</f>
        <v>-5.86162303053148E-3</v>
      </c>
      <c r="AF313" s="25">
        <f t="shared" ref="AF313" si="2205">LN(N313/C313)</f>
        <v>-3.7816748435169346E-4</v>
      </c>
      <c r="AG313" s="25">
        <f t="shared" ref="AG313" si="2206">LN(N313/N312)</f>
        <v>-1.4267722937722572E-3</v>
      </c>
      <c r="AH313" s="25">
        <f t="shared" ref="AH313" si="2207">LN(D313/C313)</f>
        <v>-8.1705798264287022E-4</v>
      </c>
      <c r="AI313" s="25">
        <f t="shared" ref="AI313" si="2208">LN(E313/C313)</f>
        <v>-2.5031978722002879E-4</v>
      </c>
      <c r="AJ313" s="25">
        <f t="shared" ref="AJ313" si="2209">LN(F313/C313)</f>
        <v>-1.5105684872308922E-3</v>
      </c>
      <c r="AK313" s="25">
        <f t="shared" ref="AK313" si="2210">+LN(G313/C313)</f>
        <v>-7.8254606633719817E-4</v>
      </c>
      <c r="AL313" s="25">
        <f t="shared" ref="AL313" si="2211">LN(H313/I313)</f>
        <v>5.886131232359368E-3</v>
      </c>
      <c r="AM313" s="25">
        <f t="shared" ref="AM313" si="2212">LN(O313/P313)</f>
        <v>2.6971725770560829E-3</v>
      </c>
      <c r="AN313" s="25">
        <f t="shared" ref="AN313" si="2213">LN(L313/G313)</f>
        <v>0</v>
      </c>
      <c r="AO313" s="40">
        <f t="shared" ref="AO313" si="2214">(C313-I313)/(H313-I313)</f>
        <v>0.9958240651361886</v>
      </c>
      <c r="AP313" s="40">
        <f t="shared" ref="AP313" si="2215">(N312-I313)/(H313-I313)</f>
        <v>1.1745866034330921</v>
      </c>
      <c r="AQ313" s="25">
        <f t="shared" ref="AQ313" si="2216">LN(M313/L313)</f>
        <v>1.8917809538000868E-4</v>
      </c>
      <c r="AR313" s="25">
        <f t="shared" ref="AR313" si="2217">LN(N313/L313)</f>
        <v>4.0437858198560348E-4</v>
      </c>
      <c r="AS313" s="25">
        <f>LN(N313/C313)</f>
        <v>-3.7816748435169346E-4</v>
      </c>
      <c r="AT313" s="28">
        <f>+(G313-I313)/(H313-I313)</f>
        <v>0.86254039534982163</v>
      </c>
      <c r="AU313" s="28">
        <f>+(N313-P313)/(O313-P313)</f>
        <v>0.77546798930310112</v>
      </c>
      <c r="AV313" s="40">
        <f>+(N313-V313)/(U313-V313)</f>
        <v>0.90036361423420386</v>
      </c>
      <c r="AW313" s="25">
        <f>LN(N313/C313)</f>
        <v>-3.7816748435169346E-4</v>
      </c>
      <c r="AX313" s="28">
        <f>(N313-L313)/(U313-V313)</f>
        <v>6.6566254367668984E-2</v>
      </c>
      <c r="AY313" s="25">
        <f>LN(G313/I313)</f>
        <v>5.079076964194241E-3</v>
      </c>
      <c r="AZ313" s="25">
        <f>LN(N313/P313)</f>
        <v>2.0922040107649999E-3</v>
      </c>
      <c r="BA313" s="25">
        <f t="shared" ref="BA313" si="2218">AV312</f>
        <v>0.56563161609033585</v>
      </c>
      <c r="BB313" s="25">
        <f>AR312</f>
        <v>-2.2980040834753089E-3</v>
      </c>
      <c r="BC313" s="25">
        <f t="shared" ref="BC313" si="2219">AS312</f>
        <v>4.9425907180402984E-3</v>
      </c>
      <c r="BD313" s="39">
        <f>IF(AR312&lt;0,1,0)</f>
        <v>1</v>
      </c>
      <c r="BE313" t="str">
        <f>IF(B313=2,IF(AV312&lt;0.226,IF(AND(ABS(AA313)&lt;0.03,AO313&lt;0.8),IF(AND(AT313&lt;0.5 &amp; Q312&lt;14),2,1),0),IF(AV312&lt;0.8,IF(AND(AT313&gt;0.2,AK313&gt;-0.03,AA313&gt;-0.01),1,0),0)),"")</f>
        <v/>
      </c>
      <c r="BF313" t="str">
        <f>IF(B313=2,IF(AV312&lt;0.226,IF(AND(ABS(AA313)&lt;0.03,AO313&lt;0.8),IF(AND(AT313&lt;0.5 &amp; Q312&lt;14),2,1),0),IF(AV312&lt;0.8,IF(AND(AT313&gt;0.2,AK313&gt;-0.03,AA313&gt;-0.01),1,0),0)),"")</f>
        <v/>
      </c>
      <c r="BG313">
        <f>IF(B313=3,IF(AV312&lt;0.85,IF(AND(K313&gt;942,AT313&gt;0.9),0.25,1)*IF(AR312&lt;-0.004,1,0.5),0),"")</f>
        <v>0.5</v>
      </c>
      <c r="BH313" t="str">
        <f>IF(B313=4,IF(AV312&lt;0.6,IF(AQ313&gt;=0,IF(K313&lt;1018,2,1),0),IF(AV312&gt;0.85,IF(AQ313&lt;=0,-0.5,0),0)),"")</f>
        <v/>
      </c>
      <c r="BI313" t="str">
        <f>IF(B313=5,IF(AV312&lt;0.4,IF(AQ313&gt; -0.004,1,0),IF(AV312&lt;0.95,IF(AND(AO313&lt;0.85,AT313&lt;0.95,AQ313&gt;0,K313&lt;1115),0.5,0),0)),"")</f>
        <v/>
      </c>
      <c r="BJ313" s="25">
        <f>IF(MAX(BE313:BI313)=0,"",MAX(BE313:BI313)*AR313)</f>
        <v>2.0218929099280174E-4</v>
      </c>
    </row>
    <row r="314" spans="1:63">
      <c r="A314" s="1">
        <v>42964</v>
      </c>
      <c r="B314" s="41">
        <f t="shared" si="189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30"/>
        <v>3258.0751449999998</v>
      </c>
      <c r="T314" t="str">
        <f t="shared" ref="T314" si="2220">IF(AVERAGE(N313)&lt;S313,"熊",IF(AVERAGE(N313)&gt;S313,"牛",""))</f>
        <v>熊</v>
      </c>
      <c r="U314">
        <f t="shared" ref="U314" si="2221">MAX(H314,O314)</f>
        <v>3269.0581000000002</v>
      </c>
      <c r="V314">
        <f t="shared" ref="V314" si="2222">MIN(I314,P314)</f>
        <v>3251.5219000000002</v>
      </c>
      <c r="W314" s="40">
        <f t="shared" ref="W314" si="2223">LN(U314/V314)</f>
        <v>5.3787369461061971E-3</v>
      </c>
      <c r="X314">
        <f t="shared" ref="X314" si="2224">IF(U314=H314,J314,Q314)</f>
        <v>1500</v>
      </c>
      <c r="Y314">
        <f t="shared" ref="Y314" si="2225">IF(V314=I314,K314,R314)</f>
        <v>1102</v>
      </c>
      <c r="Z314" s="25">
        <f t="shared" ref="Z314" si="2226">(U314-V314)/(C314)</f>
        <v>5.3893769694965564E-3</v>
      </c>
      <c r="AA314" s="25">
        <f t="shared" ref="AA314" si="2227">LN(C314/N313)</f>
        <v>2.2216864227269264E-3</v>
      </c>
      <c r="AB314" s="25">
        <f t="shared" ref="AB314" si="2228">LN(N314/U314)</f>
        <v>-1.3457380894314668E-4</v>
      </c>
      <c r="AC314" s="25">
        <f t="shared" ref="AC314" si="2229">LN(N314/V314)</f>
        <v>5.2441631371630184E-3</v>
      </c>
      <c r="AD314" s="25">
        <f t="shared" ref="AD314" si="2230">LN(U314/C314)</f>
        <v>4.6643729583583917E-3</v>
      </c>
      <c r="AE314" s="25">
        <f t="shared" ref="AE314" si="2231">LN(V314/C314)</f>
        <v>-7.1436398774770283E-4</v>
      </c>
      <c r="AF314" s="25">
        <f t="shared" ref="AF314" si="2232">LN(N314/C314)</f>
        <v>4.5297991494153821E-3</v>
      </c>
      <c r="AG314" s="25">
        <f t="shared" ref="AG314" si="2233">LN(N314/N313)</f>
        <v>6.7514855721423203E-3</v>
      </c>
      <c r="AH314" s="25">
        <f t="shared" ref="AH314" si="2234">LN(D314/C314)</f>
        <v>4.6079461968638992E-4</v>
      </c>
      <c r="AI314" s="25">
        <f t="shared" ref="AI314" si="2235">LN(E314/C314)</f>
        <v>1.4062380168138723E-3</v>
      </c>
      <c r="AJ314" s="25">
        <f t="shared" ref="AJ314" si="2236">LN(F314/C314)</f>
        <v>1.5796503579932313E-3</v>
      </c>
      <c r="AK314" s="25">
        <f t="shared" ref="AK314" si="2237">+LN(G314/C314)</f>
        <v>1.5548264043925863E-3</v>
      </c>
      <c r="AL314" s="25">
        <f t="shared" ref="AL314" si="2238">LN(H314/I314)</f>
        <v>3.2321166432674794E-3</v>
      </c>
      <c r="AM314" s="25">
        <f t="shared" ref="AM314" si="2239">LN(O314/P314)</f>
        <v>4.1503749510168591E-3</v>
      </c>
      <c r="AN314" s="25">
        <f t="shared" ref="AN314" si="2240">LN(L314/G314)</f>
        <v>0</v>
      </c>
      <c r="AO314" s="40">
        <f t="shared" ref="AO314" si="2241">(C314-I314)/(H314-I314)</f>
        <v>0.22074233111346975</v>
      </c>
      <c r="AP314" s="40">
        <f t="shared" ref="AP314" si="2242">(N313-I314)/(H314-I314)</f>
        <v>-0.46525369788057463</v>
      </c>
      <c r="AQ314" s="25">
        <f t="shared" ref="AQ314" si="2243">LN(M314/L314)</f>
        <v>7.4362279731945177E-4</v>
      </c>
      <c r="AR314" s="25">
        <f t="shared" ref="AR314" si="2244">LN(N314/L314)</f>
        <v>2.9749727450228136E-3</v>
      </c>
      <c r="AS314" s="25">
        <f>LN(N314/C314)</f>
        <v>4.5297991494153821E-3</v>
      </c>
      <c r="AT314" s="28">
        <f>+(G314-I314)/(H314-I314)</f>
        <v>0.70173755260633119</v>
      </c>
      <c r="AU314" s="28">
        <f>+(N314-P314)/(O314-P314)</f>
        <v>0.96751035842741728</v>
      </c>
      <c r="AV314" s="40">
        <f>+(N314-V314)/(U314-V314)</f>
        <v>0.97491474777886278</v>
      </c>
      <c r="AW314" s="25">
        <f>LN(N314/C314)</f>
        <v>4.5297991494153821E-3</v>
      </c>
      <c r="AX314" s="28">
        <f>(N314-L314)/(U314-V314)</f>
        <v>0.5536889405914438</v>
      </c>
      <c r="AY314" s="25">
        <f>LN(G314/I314)</f>
        <v>2.2691903921401514E-3</v>
      </c>
      <c r="AZ314" s="25">
        <f>LN(N314/P314)</f>
        <v>4.0158011420736812E-3</v>
      </c>
      <c r="BA314" s="25">
        <f t="shared" ref="BA314" si="2245">AV313</f>
        <v>0.90036361423420386</v>
      </c>
      <c r="BB314" s="25">
        <f>AR313</f>
        <v>4.0437858198560348E-4</v>
      </c>
      <c r="BC314" s="25">
        <f t="shared" ref="BC314" si="2246">AS313</f>
        <v>-3.7816748435169346E-4</v>
      </c>
      <c r="BD314" s="39">
        <f>IF(AR313&lt;0,1,0)</f>
        <v>0</v>
      </c>
      <c r="BE314" t="str">
        <f>IF(B314=2,IF(AV313&lt;0.226,IF(AND(ABS(AA314)&lt;0.03,AO314&lt;0.8),IF(AND(AT314&lt;0.5 &amp; Q313&lt;14),2,1),0),IF(AV313&lt;0.8,IF(AND(AT314&gt;0.2,AK314&gt;-0.03,AA314&gt;-0.01),1,0),0)),"")</f>
        <v/>
      </c>
      <c r="BF314" t="str">
        <f>IF(B314=2,IF(AV313&lt;0.226,IF(AND(ABS(AA314)&lt;0.03,AO314&lt;0.8),IF(AND(AT314&lt;0.5 &amp; Q313&lt;14),2,1),0),IF(AV313&lt;0.8,IF(AND(AT314&gt;0.2,AK314&gt;-0.03,AA314&gt;-0.01),1,0),0)),"")</f>
        <v/>
      </c>
      <c r="BG314" t="str">
        <f>IF(B314=3,IF(AV313&lt;0.85,IF(AND(K314&gt;942,AT314&gt;0.9),0.25,1)*IF(AR313&lt;-0.004,1,0.5),0),"")</f>
        <v/>
      </c>
      <c r="BH314">
        <f>IF(B314=4,IF(AV313&lt;0.6,IF(AQ314&gt;=0,IF(K314&lt;1018,2,1),0),IF(AV313&gt;0.85,IF(AQ314&lt;=0,-0.5,0),0)),"")</f>
        <v>0</v>
      </c>
      <c r="BI314" t="str">
        <f>IF(B314=5,IF(AV313&lt;0.4,IF(AQ314&gt; -0.004,1,0),IF(AV313&lt;0.95,IF(AND(AO314&lt;0.85,AT314&lt;0.95,AQ314&gt;0,K314&lt;1115),0.5,0),0)),"")</f>
        <v/>
      </c>
      <c r="BJ314" s="25" t="str">
        <f>IF(MAX(BE314:BI314)=0,"",MAX(BE314:BI314)*AR314)</f>
        <v/>
      </c>
    </row>
    <row r="315" spans="1:63">
      <c r="A315" s="1">
        <v>42965</v>
      </c>
      <c r="B315" s="41">
        <f t="shared" si="189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30"/>
        <v>3259.23936</v>
      </c>
      <c r="T315" t="str">
        <f t="shared" ref="T315" si="2247">IF(AVERAGE(N314)&lt;S314,"熊",IF(AVERAGE(N314)&gt;S314,"牛",""))</f>
        <v>牛</v>
      </c>
      <c r="U315">
        <f t="shared" ref="U315" si="2248">MAX(H315,O315)</f>
        <v>3275.0394000000001</v>
      </c>
      <c r="V315">
        <f t="shared" ref="V315" si="2249">MIN(I315,P315)</f>
        <v>3248.3031999999998</v>
      </c>
      <c r="W315" s="40">
        <f t="shared" ref="W315" si="2250">LN(U315/V315)</f>
        <v>8.1971318528912592E-3</v>
      </c>
      <c r="X315">
        <f t="shared" ref="X315" si="2251">IF(U315=H315,J315,Q315)</f>
        <v>1341</v>
      </c>
      <c r="Y315">
        <f t="shared" ref="Y315" si="2252">IF(V315=I315,K315,R315)</f>
        <v>931</v>
      </c>
      <c r="Z315" s="25">
        <f t="shared" ref="Z315" si="2253">(U315-V315)/(C315)</f>
        <v>8.2183214449924897E-3</v>
      </c>
      <c r="AA315" s="25">
        <f t="shared" ref="AA315" si="2254">LN(C315/N314)</f>
        <v>-4.7148588622828091E-3</v>
      </c>
      <c r="AB315" s="25">
        <f t="shared" ref="AB315" si="2255">LN(N315/U315)</f>
        <v>-1.7718987328114687E-3</v>
      </c>
      <c r="AC315" s="25">
        <f t="shared" ref="AC315" si="2256">LN(N315/V315)</f>
        <v>6.425233120079814E-3</v>
      </c>
      <c r="AD315" s="25">
        <f t="shared" ref="AD315" si="2257">LN(U315/C315)</f>
        <v>6.6774316170187097E-3</v>
      </c>
      <c r="AE315" s="25">
        <f t="shared" ref="AE315" si="2258">LN(V315/C315)</f>
        <v>-1.519700235872456E-3</v>
      </c>
      <c r="AF315" s="25">
        <f t="shared" ref="AF315" si="2259">LN(N315/C315)</f>
        <v>4.9055328842073252E-3</v>
      </c>
      <c r="AG315" s="25">
        <f t="shared" ref="AG315" si="2260">LN(N315/N314)</f>
        <v>1.9067402192449583E-4</v>
      </c>
      <c r="AH315" s="25">
        <f t="shared" ref="AH315" si="2261">LN(D315/C315)</f>
        <v>-1.3591062032193403E-3</v>
      </c>
      <c r="AI315" s="25">
        <f t="shared" ref="AI315" si="2262">LN(E315/C315)</f>
        <v>6.8489704877668805E-4</v>
      </c>
      <c r="AJ315" s="25">
        <f t="shared" ref="AJ315" si="2263">LN(F315/C315)</f>
        <v>6.410007648452676E-4</v>
      </c>
      <c r="AK315" s="25">
        <f t="shared" ref="AK315" si="2264">+LN(G315/C315)</f>
        <v>2.6916536727281397E-3</v>
      </c>
      <c r="AL315" s="25">
        <f t="shared" ref="AL315" si="2265">LN(H315/I315)</f>
        <v>4.2113539086006428E-3</v>
      </c>
      <c r="AM315" s="25">
        <f t="shared" ref="AM315" si="2266">LN(O315/P315)</f>
        <v>4.4025094869503305E-3</v>
      </c>
      <c r="AN315" s="25">
        <f t="shared" ref="AN315" si="2267">LN(L315/G315)</f>
        <v>0</v>
      </c>
      <c r="AO315" s="40">
        <f t="shared" ref="AO315" si="2268">(C315-I315)/(H315-I315)</f>
        <v>0.36037232102474831</v>
      </c>
      <c r="AP315" s="40">
        <f t="shared" ref="AP315" si="2269">(N314-I315)/(H315-I315)</f>
        <v>1.481916461199501</v>
      </c>
      <c r="AQ315" s="25">
        <f t="shared" ref="AQ315" si="2270">LN(M315/L315)</f>
        <v>4.7516576043228023E-6</v>
      </c>
      <c r="AR315" s="25">
        <f t="shared" ref="AR315" si="2271">LN(N315/L315)</f>
        <v>2.2138792114790957E-3</v>
      </c>
      <c r="AS315" s="25">
        <f>LN(N315/C315)</f>
        <v>4.9055328842073252E-3</v>
      </c>
      <c r="AT315" s="28">
        <f>+(G315-I315)/(H315-I315)</f>
        <v>1</v>
      </c>
      <c r="AU315" s="28">
        <f>+(N315-P315)/(O315-P315)</f>
        <v>0.59699583643225906</v>
      </c>
      <c r="AV315" s="40">
        <f>+(N315-V315)/(U315-V315)</f>
        <v>0.78314420149460406</v>
      </c>
      <c r="AW315" s="25">
        <f>LN(N315/C315)</f>
        <v>4.9055328842073252E-3</v>
      </c>
      <c r="AX315" s="28">
        <f>(N315-L315)/(U315-V315)</f>
        <v>0.27040865942055303</v>
      </c>
      <c r="AY315" s="25">
        <f>LN(G315/I315)</f>
        <v>4.2113539086006428E-3</v>
      </c>
      <c r="AZ315" s="25">
        <f>LN(N315/P315)</f>
        <v>2.6306107541390861E-3</v>
      </c>
      <c r="BA315" s="25">
        <f t="shared" ref="BA315" si="2272">AV314</f>
        <v>0.97491474777886278</v>
      </c>
      <c r="BB315" s="25">
        <f>AR314</f>
        <v>2.9749727450228136E-3</v>
      </c>
      <c r="BC315" s="25">
        <f t="shared" ref="BC315" si="2273">AS314</f>
        <v>4.5297991494153821E-3</v>
      </c>
      <c r="BD315" s="39">
        <f>IF(AR314&lt;0,1,0)</f>
        <v>0</v>
      </c>
      <c r="BE315" t="str">
        <f>IF(B315=2,IF(AV314&lt;0.226,IF(AND(ABS(AA315)&lt;0.03,AO315&lt;0.8),IF(AND(AT315&lt;0.5 &amp; Q314&lt;14),2,1),0),IF(AV314&lt;0.8,IF(AND(AT315&gt;0.2,AK315&gt;-0.03,AA315&gt;-0.01),1,0),0)),"")</f>
        <v/>
      </c>
      <c r="BF315" t="str">
        <f>IF(B315=2,IF(AV314&lt;0.226,IF(AND(ABS(AA315)&lt;0.03,AO315&lt;0.8),IF(AND(AT315&lt;0.5 &amp; Q314&lt;14),2,1),0),IF(AV314&lt;0.8,IF(AND(AT315&gt;0.2,AK315&gt;-0.03,AA315&gt;-0.01),1,0),0)),"")</f>
        <v/>
      </c>
      <c r="BG315" t="str">
        <f>IF(B315=3,IF(AV314&lt;0.85,IF(AND(K315&gt;942,AT315&gt;0.9),0.25,1)*IF(AR314&lt;-0.004,1,0.5),0),"")</f>
        <v/>
      </c>
      <c r="BH315" t="str">
        <f>IF(B315=4,IF(AV314&lt;0.6,IF(AQ315&gt;=0,IF(K315&lt;1018,2,1),0),IF(AV314&gt;0.85,IF(AQ315&lt;=0,-0.5,0),0)),"")</f>
        <v/>
      </c>
      <c r="BI315">
        <f>IF(B315=5,IF(AV314&lt;0.4,IF(AQ315&gt; -0.004,1,0),IF(AV314&lt;0.95,IF(AND(AO315&lt;0.85,AT315&lt;0.95,AQ315&gt;0,K315&lt;1115),0.5,0),0)),"")</f>
        <v>0</v>
      </c>
      <c r="BJ315" s="25" t="str">
        <f>IF(MAX(BE315:BI315)=0,"",MAX(BE315:BI315)*AR315)</f>
        <v/>
      </c>
    </row>
    <row r="316" spans="1:63">
      <c r="A316" s="1">
        <v>42968</v>
      </c>
      <c r="B316" s="41">
        <f t="shared" si="189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30"/>
        <v>3260.7935299999999</v>
      </c>
      <c r="T316" t="str">
        <f t="shared" ref="T316" si="2274">IF(AVERAGE(N315)&lt;S315,"熊",IF(AVERAGE(N315)&gt;S315,"牛",""))</f>
        <v>牛</v>
      </c>
      <c r="U316">
        <f t="shared" ref="U316" si="2275">MAX(H316,O316)</f>
        <v>3287.3427999999999</v>
      </c>
      <c r="V316">
        <f t="shared" ref="V316" si="2276">MIN(I316,P316)</f>
        <v>3270.4753000000001</v>
      </c>
      <c r="W316" s="40">
        <f t="shared" ref="W316" si="2277">LN(U316/V316)</f>
        <v>5.1442528415090042E-3</v>
      </c>
      <c r="X316">
        <f t="shared" ref="X316" si="2278">IF(U316=H316,J316,Q316)</f>
        <v>1459</v>
      </c>
      <c r="Y316">
        <f t="shared" ref="Y316" si="2279">IF(V316=I316,K316,R316)</f>
        <v>1109</v>
      </c>
      <c r="Z316" s="25">
        <f t="shared" ref="Z316" si="2280">(U316-V316)/(C316)</f>
        <v>5.151041484550414E-3</v>
      </c>
      <c r="AA316" s="25">
        <f t="shared" ref="AA316" si="2281">LN(C316/N315)</f>
        <v>1.6317684633430278E-3</v>
      </c>
      <c r="AB316" s="25">
        <f t="shared" ref="AB316" si="2282">LN(N316/U316)</f>
        <v>-6.3273187706007078E-6</v>
      </c>
      <c r="AC316" s="25">
        <f t="shared" ref="AC316" si="2283">LN(N316/V316)</f>
        <v>5.1379255227383394E-3</v>
      </c>
      <c r="AD316" s="25">
        <f t="shared" ref="AD316" si="2284">LN(U316/C316)</f>
        <v>3.8898095903640581E-3</v>
      </c>
      <c r="AE316" s="25">
        <f t="shared" ref="AE316" si="2285">LN(V316/C316)</f>
        <v>-1.2544432511448478E-3</v>
      </c>
      <c r="AF316" s="25">
        <f t="shared" ref="AF316" si="2286">LN(N316/C316)</f>
        <v>3.8834822715934857E-3</v>
      </c>
      <c r="AG316" s="25">
        <f t="shared" ref="AG316" si="2287">LN(N316/N315)</f>
        <v>5.5152507349366204E-3</v>
      </c>
      <c r="AH316" s="25">
        <f t="shared" ref="AH316" si="2288">LN(D316/C316)</f>
        <v>1.5515137539321023E-3</v>
      </c>
      <c r="AI316" s="25">
        <f t="shared" ref="AI316" si="2289">LN(E316/C316)</f>
        <v>1.8114455444893267E-3</v>
      </c>
      <c r="AJ316" s="25">
        <f t="shared" ref="AJ316" si="2290">LN(F316/C316)</f>
        <v>8.697788940122609E-4</v>
      </c>
      <c r="AK316" s="25">
        <f t="shared" ref="AK316" si="2291">+LN(G316/C316)</f>
        <v>5.8491148367459942E-4</v>
      </c>
      <c r="AL316" s="25">
        <f t="shared" ref="AL316" si="2292">LN(H316/I316)</f>
        <v>3.5823811814783666E-3</v>
      </c>
      <c r="AM316" s="25">
        <f t="shared" ref="AM316" si="2293">LN(O316/P316)</f>
        <v>3.4037891113025739E-3</v>
      </c>
      <c r="AN316" s="25">
        <f t="shared" ref="AN316" si="2294">LN(L316/G316)</f>
        <v>0</v>
      </c>
      <c r="AO316" s="40">
        <f t="shared" ref="AO316" si="2295">(C316-I316)/(H316-I316)</f>
        <v>0.34976271821830163</v>
      </c>
      <c r="AP316" s="40">
        <f t="shared" ref="AP316" si="2296">(N315-I316)/(H316-I316)</f>
        <v>-0.10511966328990908</v>
      </c>
      <c r="AQ316" s="25">
        <f t="shared" ref="AQ316" si="2297">LN(M316/L316)</f>
        <v>6.5417400404347485E-4</v>
      </c>
      <c r="AR316" s="25">
        <f t="shared" ref="AR316" si="2298">LN(N316/L316)</f>
        <v>3.2985707879190007E-3</v>
      </c>
      <c r="AS316" s="25">
        <f>LN(N316/C316)</f>
        <v>3.8834822715934857E-3</v>
      </c>
      <c r="AT316" s="28">
        <f>+(G316-I316)/(H316-I316)</f>
        <v>0.51299724804253366</v>
      </c>
      <c r="AU316" s="28">
        <f>+(N316-P316)/(O316-P316)</f>
        <v>0.99813793597366418</v>
      </c>
      <c r="AV316" s="40">
        <f>+(N316-V316)/(U316-V316)</f>
        <v>0.99876685934490705</v>
      </c>
      <c r="AW316" s="25">
        <f>LN(N316/C316)</f>
        <v>3.8834822715934857E-3</v>
      </c>
      <c r="AX316" s="28">
        <f>(N316-L316)/(U316-V316)</f>
        <v>0.64180228249593763</v>
      </c>
      <c r="AY316" s="25">
        <f>LN(G316/I316)</f>
        <v>1.8393547348192858E-3</v>
      </c>
      <c r="AZ316" s="25">
        <f>LN(N316/P316)</f>
        <v>3.3974617925318774E-3</v>
      </c>
      <c r="BA316" s="25">
        <f t="shared" ref="BA316" si="2299">AV315</f>
        <v>0.78314420149460406</v>
      </c>
      <c r="BB316" s="25">
        <f>AR315</f>
        <v>2.2138792114790957E-3</v>
      </c>
      <c r="BC316" s="25">
        <f t="shared" ref="BC316" si="2300">AS315</f>
        <v>4.9055328842073252E-3</v>
      </c>
      <c r="BD316" s="39">
        <f>IF(AR315&lt;0,1,0)</f>
        <v>0</v>
      </c>
      <c r="BE316" t="str">
        <f>IF(B316=2,IF(AV315&lt;0.226,IF(AND(ABS(AA316)&lt;0.03,AO316&lt;0.8),IF(AND(AT316&lt;0.5 &amp; Q315&lt;14),2,1),0),IF(AV315&lt;0.8,IF(AND(AT316&gt;0.2,AK316&gt;-0.03,AA316&gt;-0.01),1,0),0)),"")</f>
        <v/>
      </c>
      <c r="BF316" t="str">
        <f>IF(B316=2,IF(AV315&lt;0.226,IF(AND(ABS(AA316)&lt;0.03,AO316&lt;0.8),IF(AND(AT316&lt;0.5 &amp; Q315&lt;14),2,1),0),IF(AV315&lt;0.8,IF(AND(AT316&gt;0.2,AK316&gt;-0.03,AA316&gt;-0.01),1,0),0)),"")</f>
        <v/>
      </c>
      <c r="BG316" t="str">
        <f>IF(B316=3,IF(AV315&lt;0.85,IF(AND(K316&gt;942,AT316&gt;0.9),0.25,1)*IF(AR315&lt;-0.004,1,0.5),0),"")</f>
        <v/>
      </c>
      <c r="BH316" t="str">
        <f>IF(B316=4,IF(AV315&lt;0.6,IF(AQ316&gt;=0,IF(K316&lt;1018,2,1),0),IF(AV315&gt;0.85,IF(AQ316&lt;=0,-0.5,0),0)),"")</f>
        <v/>
      </c>
      <c r="BI316" t="str">
        <f>IF(B316=5,IF(AV315&lt;0.4,IF(AQ316&gt; -0.004,1,0),IF(AV315&lt;0.95,IF(AND(AO316&lt;0.85,AT316&lt;0.95,AQ316&gt;0,K316&lt;1115),0.5,0),0)),"")</f>
        <v/>
      </c>
      <c r="BJ316" s="25" t="str">
        <f>IF(MAX(BE316:BI316)=0,"",MAX(BE316:BI316)*AR316)</f>
        <v/>
      </c>
    </row>
    <row r="317" spans="1:63">
      <c r="A317" s="1">
        <v>42969</v>
      </c>
      <c r="B317" s="41">
        <f t="shared" si="189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30"/>
        <v>3262.6350499999999</v>
      </c>
      <c r="T317" s="92" t="str">
        <f t="shared" ref="T317" si="2301">IF(AVERAGE(N316)&lt;S316,"熊",IF(AVERAGE(N316)&gt;S316,"牛",""))</f>
        <v>牛</v>
      </c>
      <c r="U317" s="92">
        <f t="shared" ref="U317" si="2302">MAX(H317,O317)</f>
        <v>3293.4760000000001</v>
      </c>
      <c r="V317" s="92">
        <f t="shared" ref="V317" si="2303">MIN(I317,P317)</f>
        <v>3274.9924999999998</v>
      </c>
      <c r="W317" s="40">
        <f t="shared" ref="W317" si="2304">LN(U317/V317)</f>
        <v>5.6279629831892386E-3</v>
      </c>
      <c r="X317" s="92">
        <f t="shared" ref="X317" si="2305">IF(U317=H317,J317,Q317)</f>
        <v>1121</v>
      </c>
      <c r="Y317" s="92">
        <f t="shared" ref="Y317" si="2306">IF(V317=I317,K317,R317)</f>
        <v>1004</v>
      </c>
      <c r="Z317" s="93">
        <f t="shared" ref="Z317" si="2307">(U317-V317)/(C317)</f>
        <v>5.6221612587388286E-3</v>
      </c>
      <c r="AA317" s="93">
        <f t="shared" ref="AA317" si="2308">LN(C317/N316)</f>
        <v>8.903507776541694E-5</v>
      </c>
      <c r="AB317" s="93">
        <f t="shared" ref="AB317" si="2309">LN(N317/U317)</f>
        <v>-7.4435404118798111E-4</v>
      </c>
      <c r="AC317" s="93">
        <f t="shared" ref="AC317" si="2310">LN(N317/V317)</f>
        <v>4.8836089420012914E-3</v>
      </c>
      <c r="AD317" s="93">
        <f t="shared" ref="AD317" si="2311">LN(U317/C317)</f>
        <v>1.7812553623556351E-3</v>
      </c>
      <c r="AE317" s="93">
        <f t="shared" ref="AE317" si="2312">LN(V317/C317)</f>
        <v>-3.846707620833546E-3</v>
      </c>
      <c r="AF317" s="93">
        <f t="shared" ref="AF317" si="2313">LN(N317/C317)</f>
        <v>1.0369013211677493E-3</v>
      </c>
      <c r="AG317" s="93">
        <f t="shared" ref="AG317" si="2314">LN(N317/N316)</f>
        <v>1.1259363989330716E-3</v>
      </c>
      <c r="AH317" s="93">
        <f t="shared" ref="AH317" si="2315">LN(D317/C317)</f>
        <v>-3.9242831989973865E-4</v>
      </c>
      <c r="AI317" s="93">
        <f t="shared" ref="AI317" si="2316">LN(E317/C317)</f>
        <v>-1.3509180688176076E-3</v>
      </c>
      <c r="AJ317" s="93">
        <f t="shared" ref="AJ317" si="2317">LN(F317/C317)</f>
        <v>-1.4857357711987856E-3</v>
      </c>
      <c r="AK317" s="93">
        <f t="shared" ref="AK317" si="2318">+LN(G317/C317)</f>
        <v>1.2435025093610358E-3</v>
      </c>
      <c r="AL317" s="93">
        <f t="shared" ref="AL317" si="2319">LN(H317/I317)</f>
        <v>5.6279629831892386E-3</v>
      </c>
      <c r="AM317" s="93">
        <f t="shared" ref="AM317" si="2320">LN(O317/P317)</f>
        <v>3.8429233543009244E-3</v>
      </c>
      <c r="AN317" s="93">
        <f t="shared" ref="AN317" si="2321">LN(L317/G317)</f>
        <v>0</v>
      </c>
      <c r="AO317" s="40">
        <f t="shared" ref="AO317" si="2322">(C317-I317)/(H317-I317)</f>
        <v>0.68289014526469871</v>
      </c>
      <c r="AP317" s="40">
        <f t="shared" ref="AP317" si="2323">(N316-I317)/(H317-I317)</f>
        <v>0.66705439987015969</v>
      </c>
      <c r="AQ317" s="93">
        <f t="shared" ref="AQ317" si="2324">LN(M317/L317)</f>
        <v>-8.1641471215178286E-4</v>
      </c>
      <c r="AR317" s="93">
        <f t="shared" ref="AR317" si="2325">LN(N317/L317)</f>
        <v>-2.0660118819340606E-4</v>
      </c>
      <c r="AS317" s="93">
        <f>LN(N317/C317)</f>
        <v>1.0369013211677493E-3</v>
      </c>
      <c r="AT317" s="28">
        <f>+(G317-I317)/(H317-I317)</f>
        <v>0.90420645440526637</v>
      </c>
      <c r="AU317" s="28">
        <f>+(N317-P317)/(O317-P317)</f>
        <v>0.80781653235381135</v>
      </c>
      <c r="AV317" s="40">
        <f>+(N317-V317)/(U317-V317)</f>
        <v>0.86741688533015471</v>
      </c>
      <c r="AW317" s="93">
        <f>LN(N317/C317)</f>
        <v>1.0369013211677493E-3</v>
      </c>
      <c r="AX317" s="28">
        <f>(N317-L317)/(U317-V317)</f>
        <v>-3.6789569075111647E-2</v>
      </c>
      <c r="AY317" s="93">
        <f>LN(G317/I317)</f>
        <v>5.0902101301947798E-3</v>
      </c>
      <c r="AZ317" s="93">
        <f>LN(N317/P317)</f>
        <v>3.1055224773726656E-3</v>
      </c>
      <c r="BA317" s="93">
        <f t="shared" ref="BA317" si="2326">AV316</f>
        <v>0.99876685934490705</v>
      </c>
      <c r="BB317" s="93">
        <f>AR316</f>
        <v>3.2985707879190007E-3</v>
      </c>
      <c r="BC317" s="93">
        <f t="shared" ref="BC317" si="2327">AS316</f>
        <v>3.8834822715934857E-3</v>
      </c>
      <c r="BD317" s="39">
        <f>IF(AR316&lt;0,1,0)</f>
        <v>0</v>
      </c>
      <c r="BE317" s="92">
        <f>IF(B317=2,IF(AV316&lt;0.226,IF(AND(ABS(AA317)&lt;0.03,AO317&lt;0.8),IF(AND(AT317&lt;0.5 &amp; Q316&lt;14),2,1),0),IF(AV316&lt;0.8,IF(AND(AT317&gt;0.2,AK317&gt;-0.03,AA317&gt;-0.01),1,0),0)),"")</f>
        <v>0</v>
      </c>
      <c r="BF317" s="92">
        <f>IF(B317=2,IF(AV316&lt;0.226,IF(AND(ABS(AA317)&lt;0.03,AO317&lt;0.8),IF(AND(AT317&lt;0.5 &amp; Q316&lt;14),2,1),0),IF(AV316&lt;0.8,IF(AND(AT317&gt;0.2,AK317&gt;-0.03,AA317&gt;-0.01),1,0),0)),"")</f>
        <v>0</v>
      </c>
      <c r="BG317" s="92" t="str">
        <f>IF(B317=3,IF(AV316&lt;0.85,IF(AND(K317&gt;942,AT317&gt;0.9),0.25,1)*IF(AR316&lt;-0.004,1,0.5),0),"")</f>
        <v/>
      </c>
      <c r="BH317" s="92" t="str">
        <f>IF(B317=4,IF(AV316&lt;0.6,IF(AQ317&gt;=0,IF(K317&lt;1018,2,1),0),IF(AV316&gt;0.85,IF(AQ317&lt;=0,-0.5,0),0)),"")</f>
        <v/>
      </c>
      <c r="BI317" s="92" t="str">
        <f>IF(B317=5,IF(AV316&lt;0.4,IF(AQ317&gt; -0.004,1,0),IF(AV316&lt;0.95,IF(AND(AO317&lt;0.85,AT317&lt;0.95,AQ317&gt;0,K317&lt;1115),0.5,0),0)),"")</f>
        <v/>
      </c>
      <c r="BJ317" s="93" t="str">
        <f>IF(MAX(BE317:BI317)=0,"",MAX(BE317:BI317)*AR317)</f>
        <v/>
      </c>
    </row>
    <row r="318" spans="1:63">
      <c r="A318" s="1">
        <v>42970</v>
      </c>
      <c r="B318" s="41">
        <f t="shared" si="189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30"/>
        <v>3264.9980349999996</v>
      </c>
      <c r="T318" s="92" t="str">
        <f t="shared" ref="T318" si="2328">IF(AVERAGE(N317)&lt;S317,"熊",IF(AVERAGE(N317)&gt;S317,"牛",""))</f>
        <v>牛</v>
      </c>
      <c r="U318" s="92">
        <f t="shared" ref="U318" si="2329">MAX(H318,O318)</f>
        <v>3299.1131999999998</v>
      </c>
      <c r="V318" s="92">
        <f t="shared" ref="V318" si="2330">MIN(I318,P318)</f>
        <v>3274.5729000000001</v>
      </c>
      <c r="W318" s="40">
        <f t="shared" ref="W318" si="2331">LN(U318/V318)</f>
        <v>7.4662567170009761E-3</v>
      </c>
      <c r="X318" s="92">
        <f t="shared" ref="X318" si="2332">IF(U318=H318,J318,Q318)</f>
        <v>1412</v>
      </c>
      <c r="Y318" s="92">
        <f t="shared" ref="Y318" si="2333">IF(V318=I318,K318,R318)</f>
        <v>1108</v>
      </c>
      <c r="Z318" s="93">
        <f t="shared" ref="Z318" si="2334">(U318-V318)/(C318)</f>
        <v>7.4731486109705031E-3</v>
      </c>
      <c r="AA318" s="93">
        <f t="shared" ref="AA318" si="2335">LN(C318/N317)</f>
        <v>-2.1989349408374171E-3</v>
      </c>
      <c r="AB318" s="93">
        <f t="shared" ref="AB318" si="2336">LN(N318/U318)</f>
        <v>-3.4716778957020744E-3</v>
      </c>
      <c r="AC318" s="93">
        <f t="shared" ref="AC318" si="2337">LN(N318/V318)</f>
        <v>3.9945788212989953E-3</v>
      </c>
      <c r="AD318" s="93">
        <f t="shared" ref="AD318" si="2338">LN(U318/C318)</f>
        <v>4.6534520766426677E-3</v>
      </c>
      <c r="AE318" s="93">
        <f t="shared" ref="AE318" si="2339">LN(V318/C318)</f>
        <v>-2.8128046403583318E-3</v>
      </c>
      <c r="AF318" s="93">
        <f t="shared" ref="AF318" si="2340">LN(N318/C318)</f>
        <v>1.181774180940721E-3</v>
      </c>
      <c r="AG318" s="93">
        <f t="shared" ref="AG318" si="2341">LN(N318/N317)</f>
        <v>-1.0171607598967146E-3</v>
      </c>
      <c r="AH318" s="93">
        <f t="shared" ref="AH318" si="2342">LN(D318/C318)</f>
        <v>6.1513974011036915E-6</v>
      </c>
      <c r="AI318" s="93">
        <f t="shared" ref="AI318" si="2343">LN(E318/C318)</f>
        <v>2.7881616974621408E-4</v>
      </c>
      <c r="AJ318" s="93">
        <f t="shared" ref="AJ318" si="2344">LN(F318/C318)</f>
        <v>-3.0112975662583856E-4</v>
      </c>
      <c r="AK318" s="93">
        <f t="shared" ref="AK318" si="2345">+LN(G318/C318)</f>
        <v>-1.1782788076798662E-4</v>
      </c>
      <c r="AL318" s="93">
        <f t="shared" ref="AL318" si="2346">LN(H318/I318)</f>
        <v>6.0175157337377218E-3</v>
      </c>
      <c r="AM318" s="93">
        <f t="shared" ref="AM318" si="2347">LN(O318/P318)</f>
        <v>4.891924022645015E-3</v>
      </c>
      <c r="AN318" s="93">
        <f t="shared" ref="AN318" si="2348">LN(L318/G318)</f>
        <v>0</v>
      </c>
      <c r="AO318" s="40">
        <f t="shared" ref="AO318" si="2349">(C318-I318)/(H318-I318)</f>
        <v>0.46668724259013639</v>
      </c>
      <c r="AP318" s="40">
        <f t="shared" ref="AP318" si="2350">(N317-I318)/(H318-I318)</f>
        <v>0.83243946124810575</v>
      </c>
      <c r="AQ318" s="93">
        <f t="shared" ref="AQ318" si="2351">LN(M318/L318)</f>
        <v>9.1688814323278146E-4</v>
      </c>
      <c r="AR318" s="93">
        <f t="shared" ref="AR318" si="2352">LN(N318/L318)</f>
        <v>1.2996020617086191E-3</v>
      </c>
      <c r="AS318" s="93">
        <f>LN(N318/C318)</f>
        <v>1.181774180940721E-3</v>
      </c>
      <c r="AT318" s="28">
        <f>+(G318-I318)/(H318-I318)</f>
        <v>0.44711144392386265</v>
      </c>
      <c r="AU318" s="28">
        <f>+(N318-P318)/(O318-P318)</f>
        <v>0.28982086511465138</v>
      </c>
      <c r="AV318" s="40">
        <f>+(N318-V318)/(U318-V318)</f>
        <v>0.53408882531998381</v>
      </c>
      <c r="AW318" s="93">
        <f>LN(N318/C318)</f>
        <v>1.181774180940721E-3</v>
      </c>
      <c r="AX318" s="28">
        <f>(N318-L318)/(U318-V318)</f>
        <v>0.17399542792874734</v>
      </c>
      <c r="AY318" s="93">
        <f>LN(G318/I318)</f>
        <v>2.6949767595903858E-3</v>
      </c>
      <c r="AZ318" s="93">
        <f>LN(N318/P318)</f>
        <v>1.4202461269429804E-3</v>
      </c>
      <c r="BA318" s="93">
        <f t="shared" ref="BA318" si="2353">AV317</f>
        <v>0.86741688533015471</v>
      </c>
      <c r="BB318" s="93">
        <f>AR317</f>
        <v>-2.0660118819340606E-4</v>
      </c>
      <c r="BC318" s="93">
        <f t="shared" ref="BC318" si="2354">AS317</f>
        <v>1.0369013211677493E-3</v>
      </c>
      <c r="BD318" s="39">
        <f>IF(AR317&lt;0,1,0)</f>
        <v>1</v>
      </c>
      <c r="BE318" s="92" t="str">
        <f>IF(B318=2,IF(AV317&lt;0.226,IF(AND(ABS(AA318)&lt;0.03,AO318&lt;0.8),IF(AND(AT318&lt;0.5 &amp; Q317&lt;14),2,1),0),IF(AV317&lt;0.8,IF(AND(AT318&gt;0.2,AK318&gt;-0.03,AA318&gt;-0.01),1,0),0)),"")</f>
        <v/>
      </c>
      <c r="BF318" s="92" t="str">
        <f>IF(B318=2,IF(AV317&lt;0.226,IF(AND(ABS(AA318)&lt;0.03,AO318&lt;0.8),IF(AND(AT318&lt;0.5 &amp; Q317&lt;14),2,1),0),IF(AV317&lt;0.8,IF(AND(AT318&gt;0.2,AK318&gt;-0.03,AA318&gt;-0.01),1,0),0)),"")</f>
        <v/>
      </c>
      <c r="BG318" s="92">
        <f>IF(B318=3,IF(AV317&lt;0.85,IF(AND(K318&gt;942,AT318&gt;0.9),0.25,1)*IF(AR317&lt;-0.004,1,0.5),0),"")</f>
        <v>0</v>
      </c>
      <c r="BH318" s="92" t="str">
        <f>IF(B318=4,IF(AV317&lt;0.6,IF(AQ318&gt;=0,IF(K318&lt;1018,2,1),0),IF(AV317&gt;0.85,IF(AQ318&lt;=0,-0.5,0),0)),"")</f>
        <v/>
      </c>
      <c r="BI318" s="92" t="str">
        <f>IF(B318=5,IF(AV317&lt;0.4,IF(AQ318&gt; -0.004,1,0),IF(AV317&lt;0.95,IF(AND(AO318&lt;0.85,AT318&lt;0.95,AQ318&gt;0,K318&lt;1115),0.5,0),0)),"")</f>
        <v/>
      </c>
      <c r="BJ318" s="93" t="str">
        <f>IF(MAX(BE318:BI318)=0,"",MAX(BE318:BI318)*AR318)</f>
        <v/>
      </c>
    </row>
    <row r="319" spans="1:63">
      <c r="A319" s="1">
        <v>42971</v>
      </c>
      <c r="B319" s="41">
        <f t="shared" si="189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30"/>
        <v>3267.002845</v>
      </c>
      <c r="T319" s="92" t="str">
        <f t="shared" ref="T319" si="2355">IF(AVERAGE(N318)&lt;S318,"熊",IF(AVERAGE(N318)&gt;S318,"牛",""))</f>
        <v>牛</v>
      </c>
      <c r="U319" s="92">
        <f t="shared" ref="U319" si="2356">MAX(H319,O319)</f>
        <v>3297.9007999999999</v>
      </c>
      <c r="V319" s="92">
        <f t="shared" ref="V319" si="2357">MIN(I319,P319)</f>
        <v>3266.4767999999999</v>
      </c>
      <c r="W319" s="40">
        <f t="shared" ref="W319" si="2358">LN(U319/V319)</f>
        <v>9.5741719791100337E-3</v>
      </c>
      <c r="X319" s="92">
        <f t="shared" ref="X319" si="2359">IF(U319=H319,J319,Q319)</f>
        <v>946</v>
      </c>
      <c r="Y319" s="92">
        <f t="shared" ref="Y319" si="2360">IF(V319=I319,K319,R319)</f>
        <v>1439</v>
      </c>
      <c r="Z319" s="93">
        <f t="shared" ref="Z319" si="2361">(U319-V319)/(C319)</f>
        <v>9.5572956284070837E-3</v>
      </c>
      <c r="AA319" s="93">
        <f t="shared" ref="AA319" si="2362">LN(C319/N318)</f>
        <v>8.5101995462148012E-5</v>
      </c>
      <c r="AB319" s="93">
        <f t="shared" ref="AB319" si="2363">LN(N319/U319)</f>
        <v>-7.887018287537512E-3</v>
      </c>
      <c r="AC319" s="93">
        <f t="shared" ref="AC319" si="2364">LN(N319/V319)</f>
        <v>1.6871536915724263E-3</v>
      </c>
      <c r="AD319" s="93">
        <f t="shared" ref="AD319" si="2365">LN(U319/C319)</f>
        <v>3.0190156635480966E-3</v>
      </c>
      <c r="AE319" s="93">
        <f t="shared" ref="AE319" si="2366">LN(V319/C319)</f>
        <v>-6.5551563155618036E-3</v>
      </c>
      <c r="AF319" s="93">
        <f t="shared" ref="AF319" si="2367">LN(N319/C319)</f>
        <v>-4.8680026239892827E-3</v>
      </c>
      <c r="AG319" s="93">
        <f t="shared" ref="AG319" si="2368">LN(N319/N318)</f>
        <v>-4.7829006285272889E-3</v>
      </c>
      <c r="AH319" s="93">
        <f t="shared" ref="AH319" si="2369">LN(D319/C319)</f>
        <v>1.4694965449776816E-4</v>
      </c>
      <c r="AI319" s="93">
        <f t="shared" ref="AI319" si="2370">LN(E319/C319)</f>
        <v>1.1783332416817254E-3</v>
      </c>
      <c r="AJ319" s="93">
        <f t="shared" ref="AJ319" si="2371">LN(F319/C319)</f>
        <v>1.2122968811678729E-3</v>
      </c>
      <c r="AK319" s="93">
        <f t="shared" ref="AK319" si="2372">+LN(G319/C319)</f>
        <v>-4.6799848334879817E-4</v>
      </c>
      <c r="AL319" s="93">
        <f t="shared" ref="AL319" si="2373">LN(H319/I319)</f>
        <v>7.1137214533721462E-3</v>
      </c>
      <c r="AM319" s="93">
        <f t="shared" ref="AM319" si="2374">LN(O319/P319)</f>
        <v>6.3314058950203166E-3</v>
      </c>
      <c r="AN319" s="93">
        <f t="shared" ref="AN319" si="2375">LN(L319/G319)</f>
        <v>0</v>
      </c>
      <c r="AO319" s="40">
        <f t="shared" ref="AO319" si="2376">(C319-I319)/(H319-I319)</f>
        <v>0.57473767062638947</v>
      </c>
      <c r="AP319" s="40">
        <f t="shared" ref="AP319" si="2377">(N318-I319)/(H319-I319)</f>
        <v>0.56276869243832273</v>
      </c>
      <c r="AQ319" s="93">
        <f t="shared" ref="AQ319" si="2378">LN(M319/L319)</f>
        <v>-6.8922405091839992E-4</v>
      </c>
      <c r="AR319" s="93">
        <f t="shared" ref="AR319" si="2379">LN(N319/L319)</f>
        <v>-4.4000041406404697E-3</v>
      </c>
      <c r="AS319" s="93">
        <f>LN(N319/C319)</f>
        <v>-4.8680026239892827E-3</v>
      </c>
      <c r="AT319" s="28">
        <f>+(G319-I319)/(H319-I319)</f>
        <v>0.50892967904486808</v>
      </c>
      <c r="AU319" s="28">
        <f>+(N319-P319)/(O319-P319)</f>
        <v>0.26585530438134886</v>
      </c>
      <c r="AV319" s="40">
        <f>+(N319-V319)/(U319-V319)</f>
        <v>0.17552507637474313</v>
      </c>
      <c r="AW319" s="93">
        <f>LN(N319/C319)</f>
        <v>-4.8680026239892827E-3</v>
      </c>
      <c r="AX319" s="28">
        <f>(N319-L319)/(U319-V319)</f>
        <v>-0.45915542260692449</v>
      </c>
      <c r="AY319" s="93">
        <f>LN(G319/I319)</f>
        <v>3.626707306475096E-3</v>
      </c>
      <c r="AZ319" s="93">
        <f>LN(N319/P319)</f>
        <v>1.6871536915724263E-3</v>
      </c>
      <c r="BA319" s="93">
        <f t="shared" ref="BA319" si="2380">AV318</f>
        <v>0.53408882531998381</v>
      </c>
      <c r="BB319" s="93">
        <f>AR318</f>
        <v>1.2996020617086191E-3</v>
      </c>
      <c r="BC319" s="93">
        <f t="shared" ref="BC319" si="2381">AS318</f>
        <v>1.181774180940721E-3</v>
      </c>
      <c r="BD319" s="39">
        <f>IF(AR318&lt;0,1,0)</f>
        <v>0</v>
      </c>
      <c r="BE319" s="92" t="str">
        <f>IF(B319=2,IF(AV318&lt;0.226,IF(AND(ABS(AA319)&lt;0.03,AO319&lt;0.8),IF(AND(AT319&lt;0.5 &amp; Q318&lt;14),2,1),0),IF(AV318&lt;0.8,IF(AND(AT319&gt;0.2,AK319&gt;-0.03,AA319&gt;-0.01),1,0),0)),"")</f>
        <v/>
      </c>
      <c r="BF319" s="92" t="str">
        <f>IF(B319=2,IF(AV318&lt;0.226,IF(AND(ABS(AA319)&lt;0.03,AO319&lt;0.8),IF(AND(AT319&lt;0.5 &amp; Q318&lt;14),2,1),0),IF(AV318&lt;0.8,IF(AND(AT319&gt;0.2,AK319&gt;-0.03,AA319&gt;-0.01),1,0),0)),"")</f>
        <v/>
      </c>
      <c r="BG319" s="92" t="str">
        <f>IF(B319=3,IF(AV318&lt;0.85,IF(AND(K319&gt;942,AT319&gt;0.9),0.25,1)*IF(AR318&lt;-0.004,1,0.5),0),"")</f>
        <v/>
      </c>
      <c r="BH319" s="92">
        <f>IF(B319=4,IF(AV318&lt;0.6,IF(AQ319&gt;=0,IF(K319&lt;1018,2,1),0),IF(AV318&gt;0.85,IF(AQ319&lt;=0,-0.5,0),0)),"")</f>
        <v>0</v>
      </c>
      <c r="BI319" s="92" t="str">
        <f>IF(B319=5,IF(AV318&lt;0.4,IF(AQ319&gt; -0.004,1,0),IF(AV318&lt;0.95,IF(AND(AO319&lt;0.85,AT319&lt;0.95,AQ319&gt;0,K319&lt;1115),0.5,0),0)),"")</f>
        <v/>
      </c>
      <c r="BJ319" s="93" t="str">
        <f>IF(MAX(BE319:BI319)=0,"",MAX(BE319:BI319)*AR319)</f>
        <v/>
      </c>
    </row>
    <row r="320" spans="1:63" ht="40.5">
      <c r="A320" s="1">
        <v>42972</v>
      </c>
      <c r="B320" s="41">
        <f t="shared" si="189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30"/>
        <v>3268.1378349999995</v>
      </c>
      <c r="T320" s="92" t="str">
        <f t="shared" ref="T320" si="2382">IF(AVERAGE(N319)&lt;S319,"熊",IF(AVERAGE(N319)&gt;S319,"牛",""))</f>
        <v>牛</v>
      </c>
      <c r="U320" s="92">
        <f t="shared" ref="U320" si="2383">MAX(H320,O320)</f>
        <v>3331.6641</v>
      </c>
      <c r="V320" s="92">
        <f t="shared" ref="V320" si="2384">MIN(I320,P320)</f>
        <v>3271.4607999999998</v>
      </c>
      <c r="W320" s="40">
        <f t="shared" ref="W320" si="2385">LN(U320/V320)</f>
        <v>1.8235295914025396E-2</v>
      </c>
      <c r="X320" s="92">
        <f t="shared" ref="X320" si="2386">IF(U320=H320,J320,Q320)</f>
        <v>1500</v>
      </c>
      <c r="Y320" s="92">
        <f t="shared" ref="Y320" si="2387">IF(V320=I320,K320,R320)</f>
        <v>930</v>
      </c>
      <c r="Z320" s="93">
        <f t="shared" ref="Z320" si="2388">(U320-V320)/(C320)</f>
        <v>1.8402574165033592E-2</v>
      </c>
      <c r="AA320" s="93">
        <f t="shared" ref="AA320" si="2389">LN(C320/N319)</f>
        <v>-1.6251357709549675E-4</v>
      </c>
      <c r="AB320" s="93">
        <f t="shared" ref="AB320" si="2390">LN(N320/U320)</f>
        <v>0</v>
      </c>
      <c r="AC320" s="93">
        <f t="shared" ref="AC320" si="2391">LN(N320/V320)</f>
        <v>1.8235295914025396E-2</v>
      </c>
      <c r="AD320" s="93">
        <f t="shared" ref="AD320" si="2392">LN(U320/C320)</f>
        <v>1.8235295914025396E-2</v>
      </c>
      <c r="AE320" s="93">
        <f t="shared" ref="AE320" si="2393">LN(V320/C320)</f>
        <v>0</v>
      </c>
      <c r="AF320" s="93">
        <f t="shared" ref="AF320" si="2394">LN(N320/C320)</f>
        <v>1.8235295914025396E-2</v>
      </c>
      <c r="AG320" s="93">
        <f t="shared" ref="AG320" si="2395">LN(N320/N319)</f>
        <v>1.8072782336929907E-2</v>
      </c>
      <c r="AH320" s="93">
        <f t="shared" ref="AH320" si="2396">LN(D320/C320)</f>
        <v>1.6959984074102624E-3</v>
      </c>
      <c r="AI320" s="93">
        <f t="shared" ref="AI320" si="2397">LN(E320/C320)</f>
        <v>2.2028879352214903E-3</v>
      </c>
      <c r="AJ320" s="93">
        <f t="shared" ref="AJ320" si="2398">LN(F320/C320)</f>
        <v>4.0699458220780403E-3</v>
      </c>
      <c r="AK320" s="93">
        <f t="shared" ref="AK320" si="2399">+LN(G320/C320)</f>
        <v>1.1503095459089046E-2</v>
      </c>
      <c r="AL320" s="93">
        <f t="shared" ref="AL320" si="2400">LN(H320/I320)</f>
        <v>1.1503095459089046E-2</v>
      </c>
      <c r="AM320" s="93">
        <f t="shared" ref="AM320" si="2401">LN(O320/P320)</f>
        <v>6.7322004549363627E-3</v>
      </c>
      <c r="AN320" s="93">
        <f t="shared" ref="AN320" si="2402">LN(L320/G320)</f>
        <v>0</v>
      </c>
      <c r="AO320" s="40">
        <f t="shared" ref="AO320" si="2403">(C320-I320)/(H320-I320)</f>
        <v>0</v>
      </c>
      <c r="AP320" s="40">
        <f t="shared" ref="AP320" si="2404">(N319-I320)/(H320-I320)</f>
        <v>1.4047853058981411E-2</v>
      </c>
      <c r="AQ320" s="93">
        <f t="shared" ref="AQ320" si="2405">LN(M320/L320)</f>
        <v>2.0772473082298171E-3</v>
      </c>
      <c r="AR320" s="93">
        <f t="shared" ref="AR320" si="2406">LN(N320/L320)</f>
        <v>6.7322004549363627E-3</v>
      </c>
      <c r="AS320" s="93">
        <f>LN(N320/C320)</f>
        <v>1.8235295914025396E-2</v>
      </c>
      <c r="AT320" s="28">
        <f>+(G320-I320)/(H320-I320)</f>
        <v>1</v>
      </c>
      <c r="AU320" s="28">
        <f>+(N320-P320)/(O320-P320)</f>
        <v>1</v>
      </c>
      <c r="AV320" s="40">
        <f>+(N320-V320)/(U320-V320)</f>
        <v>1</v>
      </c>
      <c r="AW320" s="93">
        <f>LN(N320/C320)</f>
        <v>1.8235295914025396E-2</v>
      </c>
      <c r="AX320" s="28">
        <f>(N320-L320)/(U320-V320)</f>
        <v>0.37131021056985197</v>
      </c>
      <c r="AY320" s="93">
        <f>LN(G320/I320)</f>
        <v>1.1503095459089046E-2</v>
      </c>
      <c r="AZ320" s="93">
        <f>LN(N320/P320)</f>
        <v>6.7322004549363627E-3</v>
      </c>
      <c r="BA320" s="93">
        <f t="shared" ref="BA320" si="2407">AV319</f>
        <v>0.17552507637474313</v>
      </c>
      <c r="BB320" s="93">
        <f>AR319</f>
        <v>-4.4000041406404697E-3</v>
      </c>
      <c r="BC320" s="93">
        <f t="shared" ref="BC320" si="2408">AS319</f>
        <v>-4.8680026239892827E-3</v>
      </c>
      <c r="BD320" s="39">
        <f>IF(AR319&lt;0,1,0)</f>
        <v>1</v>
      </c>
      <c r="BE320" s="92" t="str">
        <f>IF(B320=2,IF(AV319&lt;0.226,IF(AND(ABS(AA320)&lt;0.03,AO320&lt;0.8),IF(AND(AT320&lt;0.5 &amp; Q319&lt;14),2,1),0),IF(AV319&lt;0.8,IF(AND(AT320&gt;0.2,AK320&gt;-0.03,AA320&gt;-0.01),1,0),0)),"")</f>
        <v/>
      </c>
      <c r="BF320" s="92" t="str">
        <f>IF(B320=2,IF(AV319&lt;0.226,IF(AND(ABS(AA320)&lt;0.03,AO320&lt;0.8),IF(AND(AT320&lt;0.5 &amp; Q319&lt;14),2,1),0),IF(AV319&lt;0.8,IF(AND(AT320&gt;0.2,AK320&gt;-0.03,AA320&gt;-0.01),1,0),0)),"")</f>
        <v/>
      </c>
      <c r="BG320" s="92" t="str">
        <f>IF(B320=3,IF(AV319&lt;0.85,IF(AND(K320&gt;942,AT320&gt;0.9),0.25,1)*IF(AR319&lt;-0.004,1,0.5),0),"")</f>
        <v/>
      </c>
      <c r="BH320" s="92" t="str">
        <f>IF(B320=4,IF(AV319&lt;0.6,IF(AQ320&gt;=0,IF(K320&lt;1018,2,1),0),IF(AV319&gt;0.85,IF(AQ320&lt;=0,-0.5,0),0)),"")</f>
        <v/>
      </c>
      <c r="BI320" s="92">
        <f>IF(B320=5,IF(AV319&lt;0.4,IF(AQ320&gt; -0.004,1,0),IF(AV319&lt;0.95,IF(AND(AO320&lt;0.85,AT320&lt;0.95,AQ320&gt;0,K320&lt;1115),0.5,0),0)),"")</f>
        <v>1</v>
      </c>
      <c r="BJ320" s="93">
        <f>IF(MAX(BE320:BI320)=0,"",MAX(BE320:BI320)*AR320)</f>
        <v>6.7322004549363627E-3</v>
      </c>
      <c r="BK320" s="50" t="s">
        <v>422</v>
      </c>
    </row>
    <row r="321" spans="1:62">
      <c r="A321" s="90">
        <v>42975</v>
      </c>
      <c r="B321" s="41">
        <f t="shared" si="189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30"/>
        <v>3272.01478</v>
      </c>
      <c r="T321" s="92" t="str">
        <f t="shared" ref="T321" si="2409">IF(AVERAGE(N320)&lt;S320,"熊",IF(AVERAGE(N320)&gt;S320,"牛",""))</f>
        <v>牛</v>
      </c>
      <c r="U321" s="92">
        <f t="shared" ref="U321" si="2410">MAX(H321,O321)</f>
        <v>3374.6493999999998</v>
      </c>
      <c r="V321" s="92">
        <f t="shared" ref="V321" si="2411">MIN(I321,P321)</f>
        <v>3336.1264000000001</v>
      </c>
      <c r="W321" s="40">
        <f t="shared" ref="W321" si="2412">LN(U321/V321)</f>
        <v>1.1481063980003141E-2</v>
      </c>
      <c r="X321" s="92">
        <f t="shared" ref="X321" si="2413">IF(U321=H321,J321,Q321)</f>
        <v>1036</v>
      </c>
      <c r="Y321" s="92">
        <f t="shared" ref="Y321" si="2414">IF(V321=I321,K321,R321)</f>
        <v>930</v>
      </c>
      <c r="Z321" s="93">
        <f t="shared" ref="Z321" si="2415">(U321-V321)/(C321)</f>
        <v>1.1547224349772744E-2</v>
      </c>
      <c r="AA321" s="93">
        <f t="shared" ref="AA321" si="2416">LN(C321/N320)</f>
        <v>1.3384645681893158E-3</v>
      </c>
      <c r="AB321" s="93">
        <f t="shared" ref="AB321" si="2417">LN(N321/U321)</f>
        <v>-3.512986872335869E-3</v>
      </c>
      <c r="AC321" s="93">
        <f t="shared" ref="AC321" si="2418">LN(N321/V321)</f>
        <v>7.9680771076672749E-3</v>
      </c>
      <c r="AD321" s="93">
        <f t="shared" ref="AD321" si="2419">LN(U321/C321)</f>
        <v>1.1481063980003141E-2</v>
      </c>
      <c r="AE321" s="93">
        <f t="shared" ref="AE321" si="2420">LN(V321/C321)</f>
        <v>0</v>
      </c>
      <c r="AF321" s="93">
        <f t="shared" ref="AF321" si="2421">LN(N321/C321)</f>
        <v>7.9680771076672749E-3</v>
      </c>
      <c r="AG321" s="93">
        <f t="shared" ref="AG321" si="2422">LN(N321/N320)</f>
        <v>9.3065416758566256E-3</v>
      </c>
      <c r="AH321" s="93">
        <f t="shared" ref="AH321" si="2423">LN(D321/C321)</f>
        <v>1.3083267765256134E-3</v>
      </c>
      <c r="AI321" s="93">
        <f t="shared" ref="AI321" si="2424">LN(E321/C321)</f>
        <v>2.0769607375294946E-3</v>
      </c>
      <c r="AJ321" s="93">
        <f t="shared" ref="AJ321" si="2425">LN(F321/C321)</f>
        <v>4.9416290763970886E-3</v>
      </c>
      <c r="AK321" s="93">
        <f t="shared" ref="AK321" si="2426">+LN(G321/C321)</f>
        <v>7.1804504561061985E-3</v>
      </c>
      <c r="AL321" s="93">
        <f t="shared" ref="AL321" si="2427">LN(H321/I321)</f>
        <v>1.1481063980003141E-2</v>
      </c>
      <c r="AM321" s="93">
        <f t="shared" ref="AM321" si="2428">LN(O321/P321)</f>
        <v>7.0673994961819907E-3</v>
      </c>
      <c r="AN321" s="93">
        <f t="shared" ref="AN321" si="2429">LN(L321/G321)</f>
        <v>0</v>
      </c>
      <c r="AO321" s="40">
        <f t="shared" ref="AO321" si="2430">(C321-I321)/(H321-I321)</f>
        <v>0</v>
      </c>
      <c r="AP321" s="40">
        <f t="shared" ref="AP321" si="2431">(N320-I321)/(H321-I321)</f>
        <v>-0.11583469615554806</v>
      </c>
      <c r="AQ321" s="93">
        <f t="shared" ref="AQ321" si="2432">LN(M321/L321)</f>
        <v>8.8090723935422405E-4</v>
      </c>
      <c r="AR321" s="93">
        <f t="shared" ref="AR321" si="2433">LN(N321/L321)</f>
        <v>7.8762665156124293E-4</v>
      </c>
      <c r="AS321" s="93">
        <f>LN(N321/C321)</f>
        <v>7.9680771076672749E-3</v>
      </c>
      <c r="AT321" s="28">
        <f>+(G321-I321)/(H321-I321)</f>
        <v>0.62407133400825776</v>
      </c>
      <c r="AU321" s="28">
        <f>+(N321-P321)/(O321-P321)</f>
        <v>0.52952910825585109</v>
      </c>
      <c r="AV321" s="40">
        <f>+(N321-V321)/(U321-V321)</f>
        <v>0.69279910702696879</v>
      </c>
      <c r="AW321" s="93">
        <f>LN(N321/C321)</f>
        <v>7.9680771076672749E-3</v>
      </c>
      <c r="AX321" s="28">
        <f>(N321-L321)/(U321-V321)</f>
        <v>6.8727773018711052E-2</v>
      </c>
      <c r="AY321" s="93">
        <f>LN(G321/I321)</f>
        <v>7.1804504561061985E-3</v>
      </c>
      <c r="AZ321" s="93">
        <f>LN(N321/P321)</f>
        <v>3.7486146148268847E-3</v>
      </c>
      <c r="BA321" s="93">
        <f t="shared" ref="BA321" si="2434">AV320</f>
        <v>1</v>
      </c>
      <c r="BB321" s="93">
        <f>AR320</f>
        <v>6.7322004549363627E-3</v>
      </c>
      <c r="BC321" s="93">
        <f t="shared" ref="BC321" si="2435">AS320</f>
        <v>1.8235295914025396E-2</v>
      </c>
      <c r="BD321" s="39">
        <f>IF(AR320&lt;0,1,0)</f>
        <v>0</v>
      </c>
      <c r="BE321" s="92" t="str">
        <f>IF(B321=2,IF(AV320&lt;0.226,IF(AND(ABS(AA321)&lt;0.03,AO321&lt;0.8),IF(AND(AT321&lt;0.5 &amp; Q320&lt;14),2,1),0),IF(AV320&lt;0.8,IF(AND(AT321&gt;0.2,AK321&gt;-0.03,AA321&gt;-0.01),1,0),0)),"")</f>
        <v/>
      </c>
      <c r="BF321" s="92" t="str">
        <f>IF(B321=2,IF(AV320&lt;0.226,IF(AND(ABS(AA321)&lt;0.03,AO321&lt;0.8),IF(AND(AT321&lt;0.5 &amp; Q320&lt;14),2,1),0),IF(AV320&lt;0.8,IF(AND(AT321&gt;0.2,AK321&gt;-0.03,AA321&gt;-0.01),1,0),0)),"")</f>
        <v/>
      </c>
      <c r="BG321" s="92" t="str">
        <f>IF(B321=3,IF(AV320&lt;0.85,IF(AND(K321&gt;942,AT321&gt;0.9),0.25,1)*IF(AR320&lt;-0.004,1,0.5),0),"")</f>
        <v/>
      </c>
      <c r="BH321" s="92" t="str">
        <f>IF(B321=4,IF(AV320&lt;0.6,IF(AQ321&gt;=0,IF(K321&lt;1018,2,1),0),IF(AV320&gt;0.85,IF(AQ321&lt;=0,-0.5,0),0)),"")</f>
        <v/>
      </c>
      <c r="BI321" s="92" t="str">
        <f>IF(B321=5,IF(AV320&lt;0.4,IF(AQ321&gt; -0.004,1,0),IF(AV320&lt;0.95,IF(AND(AO321&lt;0.85,AT321&lt;0.95,AQ321&gt;0,K321&lt;1115),0.5,0),0)),"")</f>
        <v/>
      </c>
      <c r="BJ321" s="93" t="str">
        <f>IF(MAX(BE321:BI321)=0,"",MAX(BE321:BI321)*AR321)</f>
        <v/>
      </c>
    </row>
    <row r="322" spans="1:62">
      <c r="A322" s="90">
        <v>42976</v>
      </c>
      <c r="B322" s="41">
        <f t="shared" si="189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30"/>
        <v>3276.4488949999995</v>
      </c>
      <c r="T322" s="92" t="str">
        <f t="shared" ref="T322" si="2436">IF(AVERAGE(N321)&lt;S321,"熊",IF(AVERAGE(N321)&gt;S321,"牛",""))</f>
        <v>牛</v>
      </c>
      <c r="U322" s="92">
        <f t="shared" ref="U322" si="2437">MAX(H322,O322)</f>
        <v>3374.5947000000001</v>
      </c>
      <c r="V322" s="92">
        <f t="shared" ref="V322" si="2438">MIN(I322,P322)</f>
        <v>3354.4627</v>
      </c>
      <c r="W322" s="40">
        <f t="shared" ref="W322" si="2439">LN(U322/V322)</f>
        <v>5.9836196572333137E-3</v>
      </c>
      <c r="X322" s="92">
        <f t="shared" ref="X322" si="2440">IF(U322=H322,J322,Q322)</f>
        <v>1022</v>
      </c>
      <c r="Y322" s="92">
        <f t="shared" ref="Y322" si="2441">IF(V322=I322,K322,R322)</f>
        <v>932</v>
      </c>
      <c r="Z322" s="93">
        <f t="shared" ref="Z322" si="2442">(U322-V322)/(C322)</f>
        <v>5.9879947427476507E-3</v>
      </c>
      <c r="AA322" s="93">
        <f t="shared" ref="AA322" si="2443">LN(C322/N321)</f>
        <v>-2.2445025284657742E-4</v>
      </c>
      <c r="AB322" s="93">
        <f t="shared" ref="AB322" si="2444">LN(N322/U322)</f>
        <v>-2.6606852093721514E-3</v>
      </c>
      <c r="AC322" s="93">
        <f t="shared" ref="AC322" si="2445">LN(N322/V322)</f>
        <v>3.3229344478611167E-3</v>
      </c>
      <c r="AD322" s="93">
        <f t="shared" ref="AD322" si="2446">LN(U322/C322)</f>
        <v>3.7212279025820669E-3</v>
      </c>
      <c r="AE322" s="93">
        <f t="shared" ref="AE322" si="2447">LN(V322/C322)</f>
        <v>-2.2623917546511865E-3</v>
      </c>
      <c r="AF322" s="93">
        <f t="shared" ref="AF322" si="2448">LN(N322/C322)</f>
        <v>1.0605426932097828E-3</v>
      </c>
      <c r="AG322" s="93">
        <f t="shared" ref="AG322" si="2449">LN(N322/N321)</f>
        <v>8.3609244036338137E-4</v>
      </c>
      <c r="AH322" s="93">
        <f t="shared" ref="AH322" si="2450">LN(D322/C322)</f>
        <v>-1.8963196534951576E-3</v>
      </c>
      <c r="AI322" s="93">
        <f t="shared" ref="AI322" si="2451">LN(E322/C322)</f>
        <v>-8.3144305499706069E-4</v>
      </c>
      <c r="AJ322" s="93">
        <f t="shared" ref="AJ322" si="2452">LN(F322/C322)</f>
        <v>9.6349814243473027E-4</v>
      </c>
      <c r="AK322" s="93">
        <f t="shared" ref="AK322" si="2453">+LN(G322/C322)</f>
        <v>7.9051204188684495E-4</v>
      </c>
      <c r="AL322" s="93">
        <f t="shared" ref="AL322" si="2454">LN(H322/I322)</f>
        <v>5.9836196572333137E-3</v>
      </c>
      <c r="AM322" s="93">
        <f t="shared" ref="AM322" si="2455">LN(O322/P322)</f>
        <v>3.5627814282189999E-3</v>
      </c>
      <c r="AN322" s="93">
        <f t="shared" ref="AN322" si="2456">LN(L322/G322)</f>
        <v>0</v>
      </c>
      <c r="AO322" s="40">
        <f t="shared" ref="AO322" si="2457">(C322-I322)/(H322-I322)</f>
        <v>0.37739419829126669</v>
      </c>
      <c r="AP322" s="40">
        <f t="shared" ref="AP322" si="2458">(N321-I322)/(H322-I322)</f>
        <v>0.41488178025033456</v>
      </c>
      <c r="AQ322" s="93">
        <f t="shared" ref="AQ322" si="2459">LN(M322/L322)</f>
        <v>4.6055643994222071E-4</v>
      </c>
      <c r="AR322" s="93">
        <f t="shared" ref="AR322" si="2460">LN(N322/L322)</f>
        <v>2.7003065132307895E-4</v>
      </c>
      <c r="AS322" s="93">
        <f>LN(N322/C322)</f>
        <v>1.0605426932097828E-3</v>
      </c>
      <c r="AT322" s="28">
        <f>+(G322-I322)/(H322-I322)</f>
        <v>0.509462547188552</v>
      </c>
      <c r="AU322" s="28">
        <f>+(N322-P322)/(O322-P322)</f>
        <v>0.68466423546495736</v>
      </c>
      <c r="AV322" s="40">
        <f>+(N322-V322)/(U322-V322)</f>
        <v>0.55459964236041526</v>
      </c>
      <c r="AW322" s="93">
        <f>LN(N322/C322)</f>
        <v>1.0605426932097828E-3</v>
      </c>
      <c r="AX322" s="28">
        <f>(N322-L322)/(U322-V322)</f>
        <v>4.5137095171863234E-2</v>
      </c>
      <c r="AY322" s="93">
        <f>LN(G322/I322)</f>
        <v>3.0529037965379363E-3</v>
      </c>
      <c r="AZ322" s="93">
        <f>LN(N322/P322)</f>
        <v>2.4406786694330411E-3</v>
      </c>
      <c r="BA322" s="93">
        <f t="shared" ref="BA322" si="2461">AV321</f>
        <v>0.69279910702696879</v>
      </c>
      <c r="BB322" s="93">
        <f>AR321</f>
        <v>7.8762665156124293E-4</v>
      </c>
      <c r="BC322" s="93">
        <f t="shared" ref="BC322" si="2462">AS321</f>
        <v>7.9680771076672749E-3</v>
      </c>
      <c r="BD322" s="39">
        <f>IF(AR321&lt;0,1,0)</f>
        <v>0</v>
      </c>
    </row>
    <row r="323" spans="1:62">
      <c r="A323" s="90">
        <v>42977</v>
      </c>
      <c r="B323" s="41">
        <f t="shared" ref="B323" si="246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30"/>
        <v>3280.116055</v>
      </c>
      <c r="T323" s="92" t="str">
        <f t="shared" ref="T323" si="2464">IF(AVERAGE(N322)&lt;S322,"熊",IF(AVERAGE(N322)&gt;S322,"牛",""))</f>
        <v>牛</v>
      </c>
      <c r="U323" s="92">
        <f t="shared" ref="U323" si="2465">MAX(H323,O323)</f>
        <v>3376.6471999999999</v>
      </c>
      <c r="V323" s="92">
        <f t="shared" ref="V323" si="2466">MIN(I323,P323)</f>
        <v>3357.2460000000001</v>
      </c>
      <c r="W323" s="40">
        <f t="shared" ref="W323" si="2467">LN(U323/V323)</f>
        <v>5.7622694944689072E-3</v>
      </c>
      <c r="X323" s="92">
        <f t="shared" ref="X323" si="2468">IF(U323=H323,J323,Q323)</f>
        <v>938</v>
      </c>
      <c r="Y323" s="92">
        <f t="shared" ref="Y323" si="2469">IF(V323=I323,K323,R323)</f>
        <v>1455</v>
      </c>
      <c r="Z323" s="93">
        <f t="shared" ref="Z323" si="2470">(U323-V323)/(C323)</f>
        <v>5.7710394846458611E-3</v>
      </c>
      <c r="AA323" s="93">
        <f t="shared" ref="AA323" si="2471">LN(C323/N322)</f>
        <v>-1.1318408011139836E-3</v>
      </c>
      <c r="AB323" s="93">
        <f t="shared" ref="AB323" si="2472">LN(N323/U323)</f>
        <v>-4.0514077385122547E-3</v>
      </c>
      <c r="AC323" s="93">
        <f t="shared" ref="AC323" si="2473">LN(N323/V323)</f>
        <v>1.7108617559566158E-3</v>
      </c>
      <c r="AD323" s="93">
        <f t="shared" ref="AD323" si="2474">LN(U323/C323)</f>
        <v>4.4005623076998415E-3</v>
      </c>
      <c r="AE323" s="93">
        <f t="shared" ref="AE323" si="2475">LN(V323/C323)</f>
        <v>-1.3617071867690746E-3</v>
      </c>
      <c r="AF323" s="93">
        <f t="shared" ref="AF323" si="2476">LN(N323/C323)</f>
        <v>3.4915456918757935E-4</v>
      </c>
      <c r="AG323" s="93">
        <f t="shared" ref="AG323" si="2477">LN(N323/N322)</f>
        <v>-7.8268623192632005E-4</v>
      </c>
      <c r="AH323" s="93">
        <f t="shared" ref="AH323" si="2478">LN(D323/C323)</f>
        <v>7.0659941881223438E-4</v>
      </c>
      <c r="AI323" s="93">
        <f t="shared" ref="AI323" si="2479">LN(E323/C323)</f>
        <v>3.1828462868162821E-3</v>
      </c>
      <c r="AJ323" s="93">
        <f t="shared" ref="AJ323" si="2480">LN(F323/C323)</f>
        <v>3.831907742194782E-3</v>
      </c>
      <c r="AK323" s="93">
        <f t="shared" ref="AK323" si="2481">+LN(G323/C323)</f>
        <v>7.4345746095871228E-4</v>
      </c>
      <c r="AL323" s="93">
        <f t="shared" ref="AL323" si="2482">LN(H323/I323)</f>
        <v>4.4005623076998415E-3</v>
      </c>
      <c r="AM323" s="93">
        <f t="shared" ref="AM323" si="2483">LN(O323/P323)</f>
        <v>5.1286001608986786E-3</v>
      </c>
      <c r="AN323" s="93">
        <f t="shared" ref="AN323" si="2484">LN(L323/G323)</f>
        <v>0</v>
      </c>
      <c r="AO323" s="40">
        <f t="shared" ref="AO323" si="2485">(C323-I323)/(H323-I323)</f>
        <v>0</v>
      </c>
      <c r="AP323" s="40">
        <f t="shared" ref="AP323" si="2486">(N322-I323)/(H323-I323)</f>
        <v>0.25678346204430069</v>
      </c>
      <c r="AQ323" s="93">
        <f t="shared" ref="AQ323" si="2487">LN(M323/L323)</f>
        <v>9.6501878538569289E-4</v>
      </c>
      <c r="AR323" s="93">
        <f t="shared" ref="AR323" si="2488">LN(N323/L323)</f>
        <v>-3.9430289177106906E-4</v>
      </c>
      <c r="AS323" s="93">
        <f>LN(N323/C323)</f>
        <v>3.4915456918757935E-4</v>
      </c>
      <c r="AT323" s="28">
        <f>+(G323-I323)/(H323-I323)</f>
        <v>0.16863723737900066</v>
      </c>
      <c r="AU323" s="28">
        <f>+(N323-P323)/(O323-P323)</f>
        <v>0.33302244209892473</v>
      </c>
      <c r="AV323" s="40">
        <f>+(N323-V323)/(U323-V323)</f>
        <v>0.29630641403625352</v>
      </c>
      <c r="AW323" s="93">
        <f>LN(N323/C323)</f>
        <v>3.4915456918757935E-4</v>
      </c>
      <c r="AX323" s="28">
        <f>(N323-L323)/(U323-V323)</f>
        <v>-6.8361750819523198E-2</v>
      </c>
      <c r="AY323" s="93">
        <f>LN(G323/I323)</f>
        <v>7.4345746095871228E-4</v>
      </c>
      <c r="AZ323" s="93">
        <f>LN(N323/P323)</f>
        <v>1.7108617559566158E-3</v>
      </c>
      <c r="BA323" s="93">
        <f t="shared" ref="BA323" si="2489">AV322</f>
        <v>0.55459964236041526</v>
      </c>
      <c r="BB323" s="93">
        <f>AR322</f>
        <v>2.7003065132307895E-4</v>
      </c>
      <c r="BC323" s="93">
        <f t="shared" ref="BC323" si="2490">AS322</f>
        <v>1.0605426932097828E-3</v>
      </c>
      <c r="BD323" s="39">
        <f>IF(AR322&lt;0,1,0)</f>
        <v>0</v>
      </c>
    </row>
    <row r="324" spans="1:62">
      <c r="A324" s="90">
        <v>42978</v>
      </c>
      <c r="B324" s="41">
        <f t="shared" si="189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30"/>
        <v>3283.9650199999996</v>
      </c>
      <c r="T324" s="92" t="str">
        <f t="shared" ref="T324" si="2491">IF(AVERAGE(N323)&lt;S323,"熊",IF(AVERAGE(N323)&gt;S323,"牛",""))</f>
        <v>牛</v>
      </c>
      <c r="U324" s="92">
        <f t="shared" ref="U324" si="2492">MAX(H324,O324)</f>
        <v>3367.3580999999999</v>
      </c>
      <c r="V324" s="92">
        <f t="shared" ref="V324" si="2493">MIN(I324,P324)</f>
        <v>3340.8438999999998</v>
      </c>
      <c r="W324" s="40">
        <f t="shared" ref="W324" si="2494">LN(U324/V324)</f>
        <v>7.9050505849900324E-3</v>
      </c>
      <c r="X324" s="92">
        <f t="shared" ref="X324" si="2495">IF(U324=H324,J324,Q324)</f>
        <v>940</v>
      </c>
      <c r="Y324" s="92">
        <f t="shared" ref="Y324" si="2496">IF(V324=I324,K324,R324)</f>
        <v>1128</v>
      </c>
      <c r="Z324" s="93">
        <f t="shared" ref="Z324" si="2497">(U324-V324)/(C324)</f>
        <v>7.8876986297123711E-3</v>
      </c>
      <c r="AA324" s="93">
        <f t="shared" ref="AA324" si="2498">LN(C324/N323)</f>
        <v>-4.5582864820755455E-4</v>
      </c>
      <c r="AB324" s="93">
        <f t="shared" ref="AB324" si="2499">LN(N324/U324)</f>
        <v>-1.8911614627280635E-3</v>
      </c>
      <c r="AC324" s="93">
        <f t="shared" ref="AC324" si="2500">LN(N324/V324)</f>
        <v>6.0138891222619459E-3</v>
      </c>
      <c r="AD324" s="93">
        <f t="shared" ref="AD324" si="2501">LN(U324/C324)</f>
        <v>1.7524621950651589E-3</v>
      </c>
      <c r="AE324" s="93">
        <f t="shared" ref="AE324" si="2502">LN(V324/C324)</f>
        <v>-6.1525883899249765E-3</v>
      </c>
      <c r="AF324" s="93">
        <f t="shared" ref="AF324" si="2503">LN(N324/C324)</f>
        <v>-1.3869926766299053E-4</v>
      </c>
      <c r="AG324" s="93">
        <f t="shared" ref="AG324" si="2504">LN(N324/N323)</f>
        <v>-5.9452791587055363E-4</v>
      </c>
      <c r="AH324" s="93">
        <f t="shared" ref="AH324" si="2505">LN(D324/C324)</f>
        <v>8.2519306170212236E-4</v>
      </c>
      <c r="AI324" s="93">
        <f t="shared" ref="AI324" si="2506">LN(E324/C324)</f>
        <v>3.3705867427558908E-4</v>
      </c>
      <c r="AJ324" s="93">
        <f t="shared" ref="AJ324" si="2507">LN(F324/C324)</f>
        <v>1.6345289654204924E-3</v>
      </c>
      <c r="AK324" s="93">
        <f t="shared" ref="AK324" si="2508">+LN(G324/C324)</f>
        <v>-5.85722760955509E-3</v>
      </c>
      <c r="AL324" s="93">
        <f t="shared" ref="AL324" si="2509">LN(H324/I324)</f>
        <v>7.9050505849900324E-3</v>
      </c>
      <c r="AM324" s="93">
        <f t="shared" ref="AM324" si="2510">LN(O324/P324)</f>
        <v>6.104521407665842E-3</v>
      </c>
      <c r="AN324" s="93">
        <f t="shared" ref="AN324" si="2511">LN(L324/G324)</f>
        <v>0</v>
      </c>
      <c r="AO324" s="40">
        <f t="shared" ref="AO324" si="2512">(C324-I324)/(H324-I324)</f>
        <v>0.77762859147175045</v>
      </c>
      <c r="AP324" s="40">
        <f t="shared" ref="AP324" si="2513">(N323-I324)/(H324-I324)</f>
        <v>0.83543158005899798</v>
      </c>
      <c r="AQ324" s="93">
        <f t="shared" ref="AQ324" si="2514">LN(M324/L324)</f>
        <v>1.4598695958562286E-3</v>
      </c>
      <c r="AR324" s="93">
        <f t="shared" ref="AR324" si="2515">LN(N324/L324)</f>
        <v>5.7185283418920768E-3</v>
      </c>
      <c r="AS324" s="93">
        <f>LN(N324/C324)</f>
        <v>-1.3869926766299053E-4</v>
      </c>
      <c r="AT324" s="28">
        <f>+(G324-I324)/(H324-I324)</f>
        <v>3.7221564293862523E-2</v>
      </c>
      <c r="AU324" s="28">
        <f>+(N324-P324)/(O324-P324)</f>
        <v>0.94278146213204483</v>
      </c>
      <c r="AV324" s="40">
        <f>+(N324-V324)/(U324-V324)</f>
        <v>0.76004556049211325</v>
      </c>
      <c r="AW324" s="93">
        <f>LN(N324/C324)</f>
        <v>-1.3869926766299053E-4</v>
      </c>
      <c r="AX324" s="28">
        <f>(N324-L324)/(U324-V324)</f>
        <v>0.72282399619825066</v>
      </c>
      <c r="AY324" s="93">
        <f>LN(G324/I324)</f>
        <v>2.9536078036977264E-4</v>
      </c>
      <c r="AZ324" s="93">
        <f>LN(N324/P324)</f>
        <v>5.7562329364527773E-3</v>
      </c>
      <c r="BA324" s="93">
        <f t="shared" ref="BA324" si="2516">AV323</f>
        <v>0.29630641403625352</v>
      </c>
      <c r="BB324" s="93">
        <f>AR323</f>
        <v>-3.9430289177106906E-4</v>
      </c>
      <c r="BC324" s="93">
        <f t="shared" ref="BC324" si="2517">AS323</f>
        <v>3.4915456918757935E-4</v>
      </c>
      <c r="BD324" s="39">
        <f>IF(AR323&lt;0,1,0)</f>
        <v>1</v>
      </c>
    </row>
    <row r="325" spans="1:62">
      <c r="A325" s="90">
        <v>42979</v>
      </c>
      <c r="B325" s="41">
        <f t="shared" si="189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30"/>
        <v>3288.3443750000006</v>
      </c>
      <c r="T325" s="92" t="str">
        <f t="shared" ref="T325" si="2518">IF(AVERAGE(N324)&lt;S324,"熊",IF(AVERAGE(N324)&gt;S324,"牛",""))</f>
        <v>牛</v>
      </c>
      <c r="U325" s="92">
        <f t="shared" ref="U325" si="2519">MAX(H325,O325)</f>
        <v>3381.9252000000001</v>
      </c>
      <c r="V325" s="92">
        <f t="shared" ref="V325" si="2520">MIN(I325,P325)</f>
        <v>3358.6810999999998</v>
      </c>
      <c r="W325" s="40">
        <f t="shared" ref="W325" si="2521">LN(U325/V325)</f>
        <v>6.8967659880882692E-3</v>
      </c>
      <c r="X325" s="92">
        <f t="shared" ref="X325" si="2522">IF(U325=H325,J325,Q325)</f>
        <v>1301</v>
      </c>
      <c r="Y325" s="92">
        <f t="shared" ref="Y325" si="2523">IF(V325=I325,K325,R325)</f>
        <v>1427</v>
      </c>
      <c r="Z325" s="93">
        <f t="shared" ref="Z325" si="2524">(U325-V325)/(C325)</f>
        <v>6.9055734041856684E-3</v>
      </c>
      <c r="AA325" s="93">
        <f t="shared" ref="AA325" si="2525">LN(C325/N324)</f>
        <v>1.4851822278550077E-3</v>
      </c>
      <c r="AB325" s="93">
        <f t="shared" ref="AB325" si="2526">LN(N325/U325)</f>
        <v>-4.3337780529351675E-3</v>
      </c>
      <c r="AC325" s="93">
        <f t="shared" ref="AC325" si="2527">LN(N325/V325)</f>
        <v>2.5629879351530441E-3</v>
      </c>
      <c r="AD325" s="93">
        <f t="shared" ref="AD325" si="2528">LN(U325/C325)</f>
        <v>4.7226220462808638E-3</v>
      </c>
      <c r="AE325" s="93">
        <f t="shared" ref="AE325" si="2529">LN(V325/C325)</f>
        <v>-2.1741439418075073E-3</v>
      </c>
      <c r="AF325" s="93">
        <f t="shared" ref="AF325" si="2530">LN(N325/C325)</f>
        <v>3.8884399334555939E-4</v>
      </c>
      <c r="AG325" s="93">
        <f t="shared" ref="AG325" si="2531">LN(N325/N324)</f>
        <v>1.8740262212006843E-3</v>
      </c>
      <c r="AH325" s="93">
        <f t="shared" ref="AH325" si="2532">LN(D325/C325)</f>
        <v>5.1009104570673598E-4</v>
      </c>
      <c r="AI325" s="93">
        <f t="shared" ref="AI325" si="2533">LN(E325/C325)</f>
        <v>1.87017981995774E-3</v>
      </c>
      <c r="AJ325" s="93">
        <f t="shared" ref="AJ325" si="2534">LN(F325/C325)</f>
        <v>2.744158832441038E-3</v>
      </c>
      <c r="AK325" s="93">
        <f t="shared" ref="AK325" si="2535">+LN(G325/C325)</f>
        <v>4.1357426262321169E-3</v>
      </c>
      <c r="AL325" s="93">
        <f t="shared" ref="AL325" si="2536">LN(H325/I325)</f>
        <v>4.137902424914199E-3</v>
      </c>
      <c r="AM325" s="93">
        <f t="shared" ref="AM325" si="2537">LN(O325/P325)</f>
        <v>6.8967659880882692E-3</v>
      </c>
      <c r="AN325" s="93">
        <f t="shared" ref="AN325" si="2538">LN(L325/G325)</f>
        <v>0</v>
      </c>
      <c r="AO325" s="40">
        <f t="shared" ref="AO325" si="2539">(C325-I325)/(H325-I325)</f>
        <v>0</v>
      </c>
      <c r="AP325" s="40">
        <f t="shared" ref="AP325" si="2540">(N324-I325)/(H325-I325)</f>
        <v>-0.35791359174609788</v>
      </c>
      <c r="AQ325" s="93">
        <f t="shared" ref="AQ325" si="2541">LN(M325/L325)</f>
        <v>-1.7769342467000438E-3</v>
      </c>
      <c r="AR325" s="93">
        <f t="shared" ref="AR325" si="2542">LN(N325/L325)</f>
        <v>-3.7468986328865251E-3</v>
      </c>
      <c r="AS325" s="93">
        <f>LN(N325/C325)</f>
        <v>3.8884399334555939E-4</v>
      </c>
      <c r="AT325" s="28">
        <f>+(G325-I325)/(H325-I325)</f>
        <v>0.99947696496380212</v>
      </c>
      <c r="AU325" s="28">
        <f>+(N325-P325)/(O325-P325)</f>
        <v>0.37081668036190546</v>
      </c>
      <c r="AV325" s="40">
        <f>+(N325-V325)/(U325-V325)</f>
        <v>0.37081668036190546</v>
      </c>
      <c r="AW325" s="93">
        <f>LN(N325/C325)</f>
        <v>3.8884399334555939E-4</v>
      </c>
      <c r="AX325" s="28">
        <f>(N325-L325)/(U325-V325)</f>
        <v>-0.54381972199394835</v>
      </c>
      <c r="AY325" s="93">
        <f>LN(G325/I325)</f>
        <v>4.1357426262321169E-3</v>
      </c>
      <c r="AZ325" s="93">
        <f>LN(N325/P325)</f>
        <v>2.5629879351530441E-3</v>
      </c>
      <c r="BA325" s="93">
        <f t="shared" ref="BA325" si="2543">AV324</f>
        <v>0.76004556049211325</v>
      </c>
      <c r="BB325" s="93">
        <f>AR324</f>
        <v>5.7185283418920768E-3</v>
      </c>
      <c r="BC325" s="93">
        <f t="shared" ref="BC325" si="2544">AS324</f>
        <v>-1.3869926766299053E-4</v>
      </c>
      <c r="BD325" s="39">
        <f>IF(AR324&lt;0,1,0)</f>
        <v>0</v>
      </c>
    </row>
    <row r="326" spans="1:62">
      <c r="A326" s="90">
        <v>42982</v>
      </c>
      <c r="B326" s="41">
        <f t="shared" si="189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30"/>
        <v>3293.6435450000004</v>
      </c>
      <c r="T326" s="92" t="str">
        <f t="shared" ref="T326" si="2545">IF(AVERAGE(N325)&lt;S325,"熊",IF(AVERAGE(N325)&gt;S325,"牛",""))</f>
        <v>牛</v>
      </c>
      <c r="U326" s="92">
        <f t="shared" ref="U326" si="2546">MAX(H326,O326)</f>
        <v>3381.15</v>
      </c>
      <c r="V326" s="92">
        <f t="shared" ref="V326" si="2547">MIN(I326,P326)</f>
        <v>3359.13</v>
      </c>
      <c r="W326" s="40">
        <f t="shared" ref="W326" si="2548">LN(U326/V326)</f>
        <v>6.5338764380477934E-3</v>
      </c>
      <c r="X326" s="92">
        <f t="shared" ref="X326" si="2549">IF(U326=H326,J326,Q326)</f>
        <v>1343</v>
      </c>
      <c r="Y326" s="92">
        <f t="shared" ref="Y326" si="2550">IF(V326=I326,K326,R326)</f>
        <v>938</v>
      </c>
      <c r="Z326" s="93">
        <f t="shared" ref="Z326" si="2551">(U326-V326)/(C326)</f>
        <v>6.5346675688187691E-3</v>
      </c>
      <c r="AA326" s="93">
        <f t="shared" ref="AA326" si="2552">LN(C326/N325)</f>
        <v>7.1829977063253136E-4</v>
      </c>
      <c r="AB326" s="93">
        <f t="shared" ref="AB326" si="2553">LN(N326/U326)</f>
        <v>-4.6444689500169356E-4</v>
      </c>
      <c r="AC326" s="93">
        <f t="shared" ref="AC326" si="2554">LN(N326/V326)</f>
        <v>6.0694295430461388E-3</v>
      </c>
      <c r="AD326" s="93">
        <f t="shared" ref="AD326" si="2555">LN(U326/C326)</f>
        <v>3.3862334549213751E-3</v>
      </c>
      <c r="AE326" s="93">
        <f t="shared" ref="AE326" si="2556">LN(V326/C326)</f>
        <v>-3.1476429831264023E-3</v>
      </c>
      <c r="AF326" s="93">
        <f t="shared" ref="AF326" si="2557">LN(N326/C326)</f>
        <v>2.9217865599197972E-3</v>
      </c>
      <c r="AG326" s="93">
        <f t="shared" ref="AG326" si="2558">LN(N326/N325)</f>
        <v>3.640086330552321E-3</v>
      </c>
      <c r="AH326" s="93">
        <f t="shared" ref="AH326" si="2559">LN(D326/C326)</f>
        <v>-8.6064266318119434E-5</v>
      </c>
      <c r="AI326" s="93">
        <f t="shared" ref="AI326" si="2560">LN(E326/C326)</f>
        <v>-1.6216267932190967E-3</v>
      </c>
      <c r="AJ326" s="93">
        <f t="shared" ref="AJ326" si="2561">LN(F326/C326)</f>
        <v>-1.8326910184680667E-3</v>
      </c>
      <c r="AK326" s="93">
        <f t="shared" ref="AK326" si="2562">+LN(G326/C326)</f>
        <v>4.4207550716770697E-4</v>
      </c>
      <c r="AL326" s="93">
        <f t="shared" ref="AL326" si="2563">LN(H326/I326)</f>
        <v>5.379756991759614E-3</v>
      </c>
      <c r="AM326" s="93">
        <f t="shared" ref="AM326" si="2564">LN(O326/P326)</f>
        <v>4.3095849596604492E-3</v>
      </c>
      <c r="AN326" s="93">
        <f t="shared" ref="AN326" si="2565">LN(L326/G326)</f>
        <v>3.5885717721315878E-4</v>
      </c>
      <c r="AO326" s="40">
        <f t="shared" ref="AO326" si="2566">(C326-I326)/(H326-I326)</f>
        <v>0.58443708609270173</v>
      </c>
      <c r="AP326" s="40">
        <f t="shared" ref="AP326" si="2567">(N325-I326)/(H326-I326)</f>
        <v>0.45090507726269435</v>
      </c>
      <c r="AQ326" s="93">
        <f t="shared" ref="AQ326" si="2568">LN(M326/L326)</f>
        <v>7.5584785269635832E-4</v>
      </c>
      <c r="AR326" s="93">
        <f t="shared" ref="AR326" si="2569">LN(N326/L326)</f>
        <v>2.1208538755388968E-3</v>
      </c>
      <c r="AS326" s="93">
        <f>LN(N326/C326)</f>
        <v>2.9217865599197972E-3</v>
      </c>
      <c r="AT326" s="28">
        <f>+(G326-I326)/(H326-I326)</f>
        <v>0.66666666666666663</v>
      </c>
      <c r="AU326" s="28">
        <f>+(N326-P326)/(O326-P326)</f>
        <v>0.89202200825308342</v>
      </c>
      <c r="AV326" s="40">
        <f>+(N326-V326)/(U326-V326)</f>
        <v>0.92870118074476993</v>
      </c>
      <c r="AW326" s="93">
        <f>LN(N326/C326)</f>
        <v>2.9217865599197972E-3</v>
      </c>
      <c r="AX326" s="28">
        <f>(N326-L326)/(U326-V326)</f>
        <v>0.32515894641234605</v>
      </c>
      <c r="AY326" s="93">
        <f>LN(G326/I326)</f>
        <v>3.589718490294195E-3</v>
      </c>
      <c r="AZ326" s="93">
        <f>LN(N326/P326)</f>
        <v>3.8451380646588136E-3</v>
      </c>
      <c r="BA326" s="93">
        <f t="shared" ref="BA326" si="2570">AV325</f>
        <v>0.37081668036190546</v>
      </c>
      <c r="BB326" s="93">
        <f>AR325</f>
        <v>-3.7468986328865251E-3</v>
      </c>
      <c r="BC326" s="93">
        <f t="shared" ref="BC326" si="2571">AS325</f>
        <v>3.8884399334555939E-4</v>
      </c>
      <c r="BD326" s="39">
        <f>IF(AR325&lt;0,1,0)</f>
        <v>1</v>
      </c>
      <c r="BE326" s="92"/>
      <c r="BF326" s="92"/>
      <c r="BG326" s="92"/>
      <c r="BH326" s="92"/>
      <c r="BI326" s="92"/>
      <c r="BJ326" s="92"/>
    </row>
    <row r="327" spans="1:62">
      <c r="A327" s="90">
        <v>42983</v>
      </c>
      <c r="B327" s="41">
        <f t="shared" ref="B327" si="257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30"/>
        <v>3298.6453400000005</v>
      </c>
      <c r="T327" s="92" t="str">
        <f t="shared" ref="T327" si="2573">IF(AVERAGE(N326)&lt;S326,"熊",IF(AVERAGE(N326)&gt;S326,"牛",""))</f>
        <v>牛</v>
      </c>
      <c r="U327" s="92">
        <f t="shared" ref="U327" si="2574">MAX(H327,O327)</f>
        <v>3390.7864</v>
      </c>
      <c r="V327" s="92">
        <f t="shared" ref="V327" si="2575">MIN(I327,P327)</f>
        <v>3371.8227000000002</v>
      </c>
      <c r="W327" s="40">
        <f t="shared" ref="W327" si="2576">LN(U327/V327)</f>
        <v>5.6084122051195734E-3</v>
      </c>
      <c r="X327" s="92">
        <f t="shared" ref="X327" si="2577">IF(U327=H327,J327,Q327)</f>
        <v>1318</v>
      </c>
      <c r="Y327" s="92">
        <f t="shared" ref="Y327" si="2578">IF(V327=I327,K327,R327)</f>
        <v>945</v>
      </c>
      <c r="Z327" s="93">
        <f t="shared" ref="Z327" si="2579">(U327-V327)/(C327)</f>
        <v>5.6152191071600528E-3</v>
      </c>
      <c r="AA327" s="93">
        <f t="shared" ref="AA327" si="2580">LN(C327/N326)</f>
        <v>-7.0542513667994121E-4</v>
      </c>
      <c r="AB327" s="93">
        <f t="shared" ref="AB327" si="2581">LN(N327/U327)</f>
        <v>-1.6697673244047808E-3</v>
      </c>
      <c r="AC327" s="93">
        <f t="shared" ref="AC327" si="2582">LN(N327/V327)</f>
        <v>3.9386448807147683E-3</v>
      </c>
      <c r="AD327" s="93">
        <f t="shared" ref="AD327" si="2583">LN(U327/C327)</f>
        <v>4.0158546089136523E-3</v>
      </c>
      <c r="AE327" s="93">
        <f t="shared" ref="AE327" si="2584">LN(V327/C327)</f>
        <v>-1.5925575962059805E-3</v>
      </c>
      <c r="AF327" s="93">
        <f t="shared" ref="AF327" si="2585">LN(N327/C327)</f>
        <v>2.3460872845086703E-3</v>
      </c>
      <c r="AG327" s="93">
        <f t="shared" ref="AG327" si="2586">LN(N327/N326)</f>
        <v>1.6406621478288041E-3</v>
      </c>
      <c r="AH327" s="93">
        <f t="shared" ref="AH327" si="2587">LN(D327/C327)</f>
        <v>-2.9463683439792242E-4</v>
      </c>
      <c r="AI327" s="93">
        <f t="shared" ref="AI327" si="2588">LN(E327/C327)</f>
        <v>1.8673508008925892E-4</v>
      </c>
      <c r="AJ327" s="93">
        <f t="shared" ref="AJ327" si="2589">LN(F327/C327)</f>
        <v>-5.298400013997274E-4</v>
      </c>
      <c r="AK327" s="93">
        <f t="shared" ref="AK327" si="2590">+LN(G327/C327)</f>
        <v>2.6605014670985968E-3</v>
      </c>
      <c r="AL327" s="93">
        <f t="shared" ref="AL327" si="2591">LN(H327/I327)</f>
        <v>4.6650592764022067E-3</v>
      </c>
      <c r="AM327" s="93">
        <f t="shared" ref="AM327" si="2592">LN(O327/P327)</f>
        <v>2.9130921741647078E-3</v>
      </c>
      <c r="AN327" s="93">
        <f t="shared" ref="AN327" si="2593">LN(L327/G327)</f>
        <v>0</v>
      </c>
      <c r="AO327" s="40">
        <f t="shared" ref="AO327" si="2594">(C327-I327)/(H327-I327)</f>
        <v>0.34085561158152367</v>
      </c>
      <c r="AP327" s="40">
        <f t="shared" ref="AP327" si="2595">(N326-I327)/(H327-I327)</f>
        <v>0.49201154346239784</v>
      </c>
      <c r="AQ327" s="93">
        <f t="shared" ref="AQ327" si="2596">LN(M327/L327)</f>
        <v>2.3545791342882515E-4</v>
      </c>
      <c r="AR327" s="93">
        <f t="shared" ref="AR327" si="2597">LN(N327/L327)</f>
        <v>-3.1441418258985892E-4</v>
      </c>
      <c r="AS327" s="93">
        <f>LN(N327/C327)</f>
        <v>2.3460872845086703E-3</v>
      </c>
      <c r="AT327" s="28">
        <f>+(G327-I327)/(H327-I327)</f>
        <v>0.91149589319126589</v>
      </c>
      <c r="AU327" s="28">
        <f>+(N327-P327)/(O327-P327)</f>
        <v>0.42644956556123093</v>
      </c>
      <c r="AV327" s="40">
        <f>+(N327-V327)/(U327-V327)</f>
        <v>0.70168796173742665</v>
      </c>
      <c r="AW327" s="93">
        <f>LN(N327/C327)</f>
        <v>2.3460872845086703E-3</v>
      </c>
      <c r="AX327" s="28">
        <f>(N327-L327)/(U327-V327)</f>
        <v>-5.6133560433879702E-2</v>
      </c>
      <c r="AY327" s="93">
        <f>LN(G327/I327)</f>
        <v>4.2530590633047208E-3</v>
      </c>
      <c r="AZ327" s="93">
        <f>LN(N327/P327)</f>
        <v>1.2433248497599268E-3</v>
      </c>
      <c r="BA327" s="93">
        <f t="shared" ref="BA327" si="2598">AV326</f>
        <v>0.92870118074476993</v>
      </c>
      <c r="BB327" s="93">
        <f>AR326</f>
        <v>2.1208538755388968E-3</v>
      </c>
      <c r="BC327" s="93">
        <f t="shared" ref="BC327" si="2599">AS326</f>
        <v>2.9217865599197972E-3</v>
      </c>
      <c r="BD327" s="39">
        <f>IF(AR326&lt;0,1,0)</f>
        <v>0</v>
      </c>
      <c r="BE327" s="92"/>
      <c r="BF327" s="92"/>
      <c r="BG327" s="92"/>
      <c r="BH327" s="92"/>
      <c r="BI327" s="92"/>
      <c r="BJ327" s="92"/>
    </row>
    <row r="328" spans="1:62">
      <c r="A328" s="90">
        <v>42984</v>
      </c>
      <c r="B328" s="41">
        <f t="shared" si="189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30"/>
        <v>3303.7544750000002</v>
      </c>
      <c r="T328" s="92" t="str">
        <f t="shared" ref="T328" si="2600">IF(AVERAGE(N327)&lt;S327,"熊",IF(AVERAGE(N327)&gt;S327,"牛",""))</f>
        <v>牛</v>
      </c>
      <c r="U328" s="92">
        <f t="shared" ref="U328" si="2601">MAX(H328,O328)</f>
        <v>3390.91</v>
      </c>
      <c r="V328" s="92">
        <f t="shared" ref="V328" si="2602">MIN(I328,P328)</f>
        <v>3364.86</v>
      </c>
      <c r="W328" s="40">
        <f t="shared" ref="W328" si="2603">LN(U328/V328)</f>
        <v>7.7119644715178959E-3</v>
      </c>
      <c r="X328" s="92">
        <f t="shared" ref="X328" si="2604">IF(U328=H328,J328,Q328)</f>
        <v>1349</v>
      </c>
      <c r="Y328" s="92">
        <f t="shared" ref="Y328" si="2605">IF(V328=I328,K328,R328)</f>
        <v>1044</v>
      </c>
      <c r="Z328" s="93">
        <f t="shared" ref="Z328" si="2606">(U328-V328)/(C328)</f>
        <v>7.7244234110815753E-3</v>
      </c>
      <c r="AA328" s="93">
        <f t="shared" ref="AA328" si="2607">LN(C328/N327)</f>
        <v>-3.7615160233675899E-3</v>
      </c>
      <c r="AB328" s="93">
        <f t="shared" ref="AB328" si="2608">LN(N328/U328)</f>
        <v>-1.6321619138608223E-3</v>
      </c>
      <c r="AC328" s="93">
        <f t="shared" ref="AC328" si="2609">LN(N328/V328)</f>
        <v>6.0798025576570148E-3</v>
      </c>
      <c r="AD328" s="93">
        <f t="shared" ref="AD328" si="2610">LN(U328/C328)</f>
        <v>5.4677344044765618E-3</v>
      </c>
      <c r="AE328" s="93">
        <f t="shared" ref="AE328" si="2611">LN(V328/C328)</f>
        <v>-2.2442300670413111E-3</v>
      </c>
      <c r="AF328" s="93">
        <f t="shared" ref="AF328" si="2612">LN(N328/C328)</f>
        <v>3.835572490615757E-3</v>
      </c>
      <c r="AG328" s="93">
        <f t="shared" ref="AG328" si="2613">LN(N328/N327)</f>
        <v>7.4056467248238389E-5</v>
      </c>
      <c r="AH328" s="93">
        <f t="shared" ref="AH328" si="2614">LN(D328/C328)</f>
        <v>-7.1190847864058293E-4</v>
      </c>
      <c r="AI328" s="93">
        <f t="shared" ref="AI328" si="2615">LN(E328/C328)</f>
        <v>3.350148342102243E-4</v>
      </c>
      <c r="AJ328" s="93">
        <f t="shared" ref="AJ328" si="2616">LN(F328/C328)</f>
        <v>7.7955148616822045E-4</v>
      </c>
      <c r="AK328" s="93">
        <f t="shared" ref="AK328" si="2617">+LN(G328/C328)</f>
        <v>5.8101620179572592E-4</v>
      </c>
      <c r="AL328" s="93">
        <f t="shared" ref="AL328" si="2618">LN(H328/I328)</f>
        <v>3.5362352251353574E-3</v>
      </c>
      <c r="AM328" s="93">
        <f t="shared" ref="AM328" si="2619">LN(O328/P328)</f>
        <v>4.6289262926596016E-3</v>
      </c>
      <c r="AN328" s="93">
        <f t="shared" ref="AN328" si="2620">LN(L328/G328)</f>
        <v>2.785308994703222E-4</v>
      </c>
      <c r="AO328" s="40">
        <f t="shared" ref="AO328" si="2621">(C328-I328)/(H328-I328)</f>
        <v>0.63422818791945468</v>
      </c>
      <c r="AP328" s="40">
        <f t="shared" ref="AP328" si="2622">(N327-I328)/(H328-I328)</f>
        <v>1.700444630872467</v>
      </c>
      <c r="AQ328" s="93">
        <f t="shared" ref="AQ328" si="2623">LN(M328/L328)</f>
        <v>1.4329110079927027E-3</v>
      </c>
      <c r="AR328" s="93">
        <f t="shared" ref="AR328" si="2624">LN(N328/L328)</f>
        <v>2.9760253893497618E-3</v>
      </c>
      <c r="AS328" s="93">
        <f>LN(N328/C328)</f>
        <v>3.835572490615757E-3</v>
      </c>
      <c r="AT328" s="28">
        <f>+(G328-I328)/(H328-I328)</f>
        <v>0.798657718120799</v>
      </c>
      <c r="AU328" s="28">
        <f>+(N328-P328)/(O328-P328)</f>
        <v>0.64687100893998739</v>
      </c>
      <c r="AV328" s="40">
        <f>+(N328-V328)/(U328-V328)</f>
        <v>0.78771593090211889</v>
      </c>
      <c r="AW328" s="93">
        <f>LN(N328/C328)</f>
        <v>3.835572490615757E-3</v>
      </c>
      <c r="AX328" s="28">
        <f>(N328-L328)/(U328-V328)</f>
        <v>0.3861804222648772</v>
      </c>
      <c r="AY328" s="93">
        <f>LN(G328/I328)</f>
        <v>2.8252462688371834E-3</v>
      </c>
      <c r="AZ328" s="93">
        <f>LN(N328/P328)</f>
        <v>2.9967643787989127E-3</v>
      </c>
      <c r="BA328" s="93">
        <f t="shared" ref="BA328" si="2625">AV327</f>
        <v>0.70168796173742665</v>
      </c>
      <c r="BB328" s="93">
        <f>AR327</f>
        <v>-3.1441418258985892E-4</v>
      </c>
      <c r="BC328" s="93">
        <f t="shared" ref="BC328" si="2626">AS327</f>
        <v>2.3460872845086703E-3</v>
      </c>
      <c r="BD328" s="39">
        <f>IF(AR327&lt;0,1,0)</f>
        <v>1</v>
      </c>
      <c r="BE328" s="92"/>
      <c r="BF328" s="92"/>
      <c r="BG328" s="92"/>
      <c r="BH328" s="92"/>
      <c r="BI328" s="92"/>
      <c r="BJ328" s="92"/>
    </row>
    <row r="329" spans="1:62">
      <c r="A329" s="90">
        <v>42985</v>
      </c>
      <c r="B329" s="41">
        <f t="shared" si="189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30"/>
        <v>3309.1893850000001</v>
      </c>
      <c r="T329" s="92" t="str">
        <f t="shared" ref="T329" si="2627">IF(AVERAGE(N328)&lt;S328,"熊",IF(AVERAGE(N328)&gt;S328,"牛",""))</f>
        <v>牛</v>
      </c>
      <c r="U329" s="92">
        <f t="shared" ref="U329" si="2628">MAX(H329,O329)</f>
        <v>3387.76</v>
      </c>
      <c r="V329" s="92">
        <f t="shared" ref="V329" si="2629">MIN(I329,P329)</f>
        <v>3363.19</v>
      </c>
      <c r="W329" s="40">
        <f t="shared" ref="W329" si="2630">LN(U329/V329)</f>
        <v>7.2790076906354764E-3</v>
      </c>
      <c r="X329" s="92">
        <f t="shared" ref="X329" si="2631">IF(U329=H329,J329,Q329)</f>
        <v>1000</v>
      </c>
      <c r="Y329" s="92">
        <f t="shared" ref="Y329" si="2632">IF(V329=I329,K329,R329)</f>
        <v>1453</v>
      </c>
      <c r="Z329" s="93">
        <f t="shared" ref="Z329" si="2633">(U329-V329)/(C329)</f>
        <v>7.2614537093409317E-3</v>
      </c>
      <c r="AA329" s="93">
        <f t="shared" ref="AA329" si="2634">LN(C329/N328)</f>
        <v>-5.2001773959570196E-4</v>
      </c>
      <c r="AB329" s="93">
        <f t="shared" ref="AB329" si="2635">LN(N329/U329)</f>
        <v>-6.595366890485151E-3</v>
      </c>
      <c r="AC329" s="93">
        <f t="shared" ref="AC329" si="2636">LN(N329/V329)</f>
        <v>6.836408001503724E-4</v>
      </c>
      <c r="AD329" s="93">
        <f t="shared" ref="AD329" si="2637">LN(U329/C329)</f>
        <v>1.2227937335824841E-3</v>
      </c>
      <c r="AE329" s="93">
        <f t="shared" ref="AE329" si="2638">LN(V329/C329)</f>
        <v>-6.0562139570530865E-3</v>
      </c>
      <c r="AF329" s="93">
        <f t="shared" ref="AF329" si="2639">LN(N329/C329)</f>
        <v>-5.3725731569027402E-3</v>
      </c>
      <c r="AG329" s="93">
        <f t="shared" ref="AG329" si="2640">LN(N329/N328)</f>
        <v>-5.8925908964983847E-3</v>
      </c>
      <c r="AH329" s="93">
        <f t="shared" ref="AH329" si="2641">LN(D329/C329)</f>
        <v>-2.9558514249598198E-4</v>
      </c>
      <c r="AI329" s="93">
        <f t="shared" ref="AI329" si="2642">LN(E329/C329)</f>
        <v>-1.064005864857059E-4</v>
      </c>
      <c r="AJ329" s="93">
        <f t="shared" ref="AJ329" si="2643">LN(F329/C329)</f>
        <v>-1.845881310984824E-3</v>
      </c>
      <c r="AK329" s="93">
        <f t="shared" ref="AK329" si="2644">+LN(G329/C329)</f>
        <v>-6.7406166077197121E-4</v>
      </c>
      <c r="AL329" s="93">
        <f t="shared" ref="AL329" si="2645">LN(H329/I329)</f>
        <v>5.1998134310575605E-3</v>
      </c>
      <c r="AM329" s="93">
        <f t="shared" ref="AM329" si="2646">LN(O329/P329)</f>
        <v>6.2955738920024689E-3</v>
      </c>
      <c r="AN329" s="93">
        <f t="shared" ref="AN329" si="2647">LN(L329/G329)</f>
        <v>-1.3013439352082829E-4</v>
      </c>
      <c r="AO329" s="40">
        <f t="shared" ref="AO329" si="2648">(C329-I329)/(H329-I329)</f>
        <v>0.76437108708023394</v>
      </c>
      <c r="AP329" s="40">
        <f t="shared" ref="AP329" si="2649">(N328-I329)/(H329-I329)</f>
        <v>0.86454183266931772</v>
      </c>
      <c r="AQ329" s="93">
        <f t="shared" ref="AQ329" si="2650">LN(M329/L329)</f>
        <v>-1.4198410985026783E-4</v>
      </c>
      <c r="AR329" s="93">
        <f t="shared" ref="AR329" si="2651">LN(N329/L329)</f>
        <v>-4.5683771026099572E-3</v>
      </c>
      <c r="AS329" s="93">
        <f>LN(N329/C329)</f>
        <v>-5.3725731569027402E-3</v>
      </c>
      <c r="AT329" s="28">
        <f>+(G329-I329)/(H329-I329)</f>
        <v>0.63460443938531519</v>
      </c>
      <c r="AU329" s="28">
        <f>+(N329-P329)/(O329-P329)</f>
        <v>0.10828625235403723</v>
      </c>
      <c r="AV329" s="40">
        <f>+(N329-V329)/(U329-V329)</f>
        <v>9.3610093610081879E-2</v>
      </c>
      <c r="AW329" s="93">
        <f>LN(N329/C329)</f>
        <v>-5.3725731569027402E-3</v>
      </c>
      <c r="AX329" s="28">
        <f>(N329-L329)/(U329-V329)</f>
        <v>-0.62718762718763554</v>
      </c>
      <c r="AY329" s="93">
        <f>LN(G329/I329)</f>
        <v>3.3029580367032484E-3</v>
      </c>
      <c r="AZ329" s="93">
        <f>LN(N329/P329)</f>
        <v>6.836408001503724E-4</v>
      </c>
      <c r="BA329" s="93">
        <f t="shared" ref="BA329" si="2652">AV328</f>
        <v>0.78771593090211889</v>
      </c>
      <c r="BB329" s="93">
        <f>AR328</f>
        <v>2.9760253893497618E-3</v>
      </c>
      <c r="BC329" s="93">
        <f t="shared" ref="BC329" si="2653">AS328</f>
        <v>3.835572490615757E-3</v>
      </c>
      <c r="BD329" s="39">
        <f>IF(AR328&lt;0,1,0)</f>
        <v>0</v>
      </c>
    </row>
    <row r="330" spans="1:62">
      <c r="A330" s="90">
        <v>42986</v>
      </c>
      <c r="B330" s="41">
        <f t="shared" ref="B330:B385" si="265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30"/>
        <v>3314.3737900000001</v>
      </c>
      <c r="T330" s="92" t="str">
        <f t="shared" ref="T330" si="2655">IF(AVERAGE(N329)&lt;S329,"熊",IF(AVERAGE(N329)&gt;S329,"牛",""))</f>
        <v>牛</v>
      </c>
      <c r="U330" s="92">
        <f t="shared" ref="U330" si="2656">MAX(H330,O330)</f>
        <v>3380.66</v>
      </c>
      <c r="V330" s="92">
        <f t="shared" ref="V330" si="2657">MIN(I330,P330)</f>
        <v>3353.68</v>
      </c>
      <c r="W330" s="40">
        <f t="shared" ref="W330" si="2658">LN(U330/V330)</f>
        <v>8.0127063233012691E-3</v>
      </c>
      <c r="X330" s="92">
        <f t="shared" ref="X330" si="2659">IF(U330=H330,J330,Q330)</f>
        <v>1101</v>
      </c>
      <c r="Y330" s="92">
        <f t="shared" ref="Y330" si="2660">IF(V330=I330,K330,R330)</f>
        <v>1414</v>
      </c>
      <c r="Z330" s="93">
        <f t="shared" ref="Z330" si="2661">(U330-V330)/(C330)</f>
        <v>8.0192128212292213E-3</v>
      </c>
      <c r="AA330" s="93">
        <f t="shared" ref="AA330" si="2662">LN(C330/N329)</f>
        <v>-3.179834526808901E-4</v>
      </c>
      <c r="AB330" s="93">
        <f t="shared" ref="AB330" si="2663">LN(N330/U330)</f>
        <v>-4.5716737149227027E-3</v>
      </c>
      <c r="AC330" s="93">
        <f t="shared" ref="AC330" si="2664">LN(N330/V330)</f>
        <v>3.4410326083787698E-3</v>
      </c>
      <c r="AD330" s="93">
        <f t="shared" ref="AD330" si="2665">LN(U330/C330)</f>
        <v>4.8153710203015961E-3</v>
      </c>
      <c r="AE330" s="93">
        <f t="shared" ref="AE330" si="2666">LN(V330/C330)</f>
        <v>-3.1973353029998604E-3</v>
      </c>
      <c r="AF330" s="93">
        <f t="shared" ref="AF330" si="2667">LN(N330/C330)</f>
        <v>2.4369730537889637E-4</v>
      </c>
      <c r="AG330" s="93">
        <f t="shared" ref="AG330" si="2668">LN(N330/N329)</f>
        <v>-7.4286147302034773E-5</v>
      </c>
      <c r="AH330" s="93">
        <f t="shared" ref="AH330" si="2669">LN(D330/C330)</f>
        <v>1.4701975831175936E-3</v>
      </c>
      <c r="AI330" s="93">
        <f t="shared" ref="AI330" si="2670">LN(E330/C330)</f>
        <v>1.3336642242441875E-3</v>
      </c>
      <c r="AJ330" s="93">
        <f t="shared" ref="AJ330" si="2671">LN(F330/C330)</f>
        <v>1.2772645703449496E-3</v>
      </c>
      <c r="AK330" s="93">
        <f t="shared" ref="AK330" si="2672">+LN(G330/C330)</f>
        <v>2.7811558380075262E-3</v>
      </c>
      <c r="AL330" s="93">
        <f t="shared" ref="AL330" si="2673">LN(H330/I330)</f>
        <v>5.3386292661250466E-3</v>
      </c>
      <c r="AM330" s="93">
        <f t="shared" ref="AM330" si="2674">LN(O330/P330)</f>
        <v>6.5503845236685159E-3</v>
      </c>
      <c r="AN330" s="93">
        <f t="shared" ref="AN330" si="2675">LN(L330/G330)</f>
        <v>3.141373695195535E-4</v>
      </c>
      <c r="AO330" s="40">
        <f t="shared" ref="AO330" si="2676">(C330-I330)/(H330-I330)</f>
        <v>9.7777777777789898E-2</v>
      </c>
      <c r="AP330" s="40">
        <f t="shared" ref="AP330" si="2677">(N329-I330)/(H330-I330)</f>
        <v>0.15722222222221818</v>
      </c>
      <c r="AQ330" s="93">
        <f t="shared" ref="AQ330" si="2678">LN(M330/L330)</f>
        <v>-3.1117334829105023E-4</v>
      </c>
      <c r="AR330" s="93">
        <f t="shared" ref="AR330" si="2679">LN(N330/L330)</f>
        <v>-2.8515959021482079E-3</v>
      </c>
      <c r="AS330" s="93">
        <f>LN(N330/C330)</f>
        <v>2.4369730537889637E-4</v>
      </c>
      <c r="AT330" s="28">
        <f>+(G330-I330)/(H330-I330)</f>
        <v>0.6183333333333394</v>
      </c>
      <c r="AU330" s="28">
        <f>+(N330-P330)/(O330-P330)</f>
        <v>0.52450090744101474</v>
      </c>
      <c r="AV330" s="40">
        <f>+(N330-V330)/(U330-V330)</f>
        <v>0.42846553002223636</v>
      </c>
      <c r="AW330" s="93">
        <f>LN(N330/C330)</f>
        <v>2.4369730537889637E-4</v>
      </c>
      <c r="AX330" s="28">
        <f>(N330-L330)/(U330-V330)</f>
        <v>-0.35618977020015274</v>
      </c>
      <c r="AY330" s="93">
        <f>LN(G330/I330)</f>
        <v>3.304414083831083E-3</v>
      </c>
      <c r="AZ330" s="93">
        <f>LN(N330/P330)</f>
        <v>3.4410326083787698E-3</v>
      </c>
      <c r="BA330" s="93">
        <f t="shared" ref="BA330" si="2680">AV329</f>
        <v>9.3610093610081879E-2</v>
      </c>
      <c r="BB330" s="93">
        <f>AR329</f>
        <v>-4.5683771026099572E-3</v>
      </c>
      <c r="BC330" s="93">
        <f t="shared" ref="BC330" si="2681">AS329</f>
        <v>-5.3725731569027402E-3</v>
      </c>
      <c r="BD330" s="39">
        <f>IF(AR329&lt;0,1,0)</f>
        <v>1</v>
      </c>
    </row>
    <row r="331" spans="1:62">
      <c r="A331" s="90">
        <v>42989</v>
      </c>
      <c r="B331" s="41">
        <f t="shared" si="265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30"/>
        <v>3322.1455550000001</v>
      </c>
      <c r="T331" s="92" t="str">
        <f t="shared" ref="T331" si="2682">IF(AVERAGE(N330)&lt;S330,"熊",IF(AVERAGE(N330)&gt;S330,"牛",""))</f>
        <v>牛</v>
      </c>
      <c r="U331" s="92">
        <f t="shared" ref="U331" si="2683">MAX(H331,O331)</f>
        <v>3384.63</v>
      </c>
      <c r="V331" s="92">
        <f t="shared" ref="V331" si="2684">MIN(I331,P331)</f>
        <v>3360.0848000000001</v>
      </c>
      <c r="W331" s="40">
        <f t="shared" ref="W331" si="2685">LN(U331/V331)</f>
        <v>7.2783828773437679E-3</v>
      </c>
      <c r="X331" s="92">
        <f t="shared" ref="X331" si="2686">IF(U331=H331,J331,Q331)</f>
        <v>1026</v>
      </c>
      <c r="Y331" s="92">
        <f t="shared" ref="Y331" si="2687">IF(V331=I331,K331,R331)</f>
        <v>938</v>
      </c>
      <c r="Z331" s="93">
        <f t="shared" ref="Z331" si="2688">(U331-V331)/(C331)</f>
        <v>7.2935045757193976E-3</v>
      </c>
      <c r="AA331" s="93">
        <f t="shared" ref="AA331" si="2689">LN(C331/N330)</f>
        <v>3.2864872218045513E-5</v>
      </c>
      <c r="AB331" s="93">
        <f t="shared" ref="AB331" si="2690">LN(N331/U331)</f>
        <v>-2.0584719570671791E-3</v>
      </c>
      <c r="AC331" s="93">
        <f t="shared" ref="AC331" si="2691">LN(N331/V331)</f>
        <v>5.2199109202764916E-3</v>
      </c>
      <c r="AD331" s="93">
        <f t="shared" ref="AD331" si="2692">LN(U331/C331)</f>
        <v>5.7124467667844566E-3</v>
      </c>
      <c r="AE331" s="93">
        <f t="shared" ref="AE331" si="2693">LN(V331/C331)</f>
        <v>-1.5659361105592685E-3</v>
      </c>
      <c r="AF331" s="93">
        <f t="shared" ref="AF331" si="2694">LN(N331/C331)</f>
        <v>3.65397480971715E-3</v>
      </c>
      <c r="AG331" s="93">
        <f t="shared" ref="AG331" si="2695">LN(N331/N330)</f>
        <v>3.6868396819351892E-3</v>
      </c>
      <c r="AH331" s="93">
        <f t="shared" ref="AH331" si="2696">LN(D331/C331)</f>
        <v>1.2568480033599454E-4</v>
      </c>
      <c r="AI331" s="93">
        <f t="shared" ref="AI331" si="2697">LN(E331/C331)</f>
        <v>-6.9389688703577637E-4</v>
      </c>
      <c r="AJ331" s="93">
        <f t="shared" ref="AJ331" si="2698">LN(F331/C331)</f>
        <v>-7.0796284257260231E-4</v>
      </c>
      <c r="AK331" s="93">
        <f t="shared" ref="AK331" si="2699">+LN(G331/C331)</f>
        <v>1.4885135272483176E-3</v>
      </c>
      <c r="AL331" s="93">
        <f t="shared" ref="AL331" si="2700">LN(H331/I331)</f>
        <v>7.2783828773437679E-3</v>
      </c>
      <c r="AM331" s="93">
        <f t="shared" ref="AM331" si="2701">LN(O331/P331)</f>
        <v>3.8978445719147262E-3</v>
      </c>
      <c r="AN331" s="93">
        <f t="shared" ref="AN331" si="2702">LN(L331/G331)</f>
        <v>-2.3893450990592608E-4</v>
      </c>
      <c r="AO331" s="40">
        <f t="shared" ref="AO331" si="2703">(C331-I331)/(H331-I331)</f>
        <v>0.21453481739811131</v>
      </c>
      <c r="AP331" s="40">
        <f t="shared" ref="AP331" si="2704">(N330-I331)/(H331-I331)</f>
        <v>0.21002884474356251</v>
      </c>
      <c r="AQ331" s="93">
        <f t="shared" ref="AQ331" si="2705">LN(M331/L331)</f>
        <v>2.5264213539287299E-4</v>
      </c>
      <c r="AR331" s="93">
        <f t="shared" ref="AR331" si="2706">LN(N331/L331)</f>
        <v>2.4043957923746587E-3</v>
      </c>
      <c r="AS331" s="93">
        <f>LN(N331/C331)</f>
        <v>3.65397480971715E-3</v>
      </c>
      <c r="AT331" s="28">
        <f>+(G331-I331)/(H331-I331)</f>
        <v>0.41877434284502812</v>
      </c>
      <c r="AU331" s="28">
        <f>+(N331-P331)/(O331-P331)</f>
        <v>0.98253544277789817</v>
      </c>
      <c r="AV331" s="40">
        <f>+(N331-V331)/(U331-V331)</f>
        <v>0.71644150383781635</v>
      </c>
      <c r="AW331" s="93">
        <f>LN(N331/C331)</f>
        <v>3.65397480971715E-3</v>
      </c>
      <c r="AX331" s="28">
        <f>(N331-L331)/(U331-V331)</f>
        <v>0.3304719456349906</v>
      </c>
      <c r="AY331" s="93">
        <f>LN(G331/I331)</f>
        <v>3.0544496378077596E-3</v>
      </c>
      <c r="AZ331" s="93">
        <f>LN(N331/P331)</f>
        <v>3.8299006331872993E-3</v>
      </c>
      <c r="BA331" s="93">
        <f t="shared" ref="BA331" si="2707">AV330</f>
        <v>0.42846553002223636</v>
      </c>
      <c r="BB331" s="93">
        <f>AR330</f>
        <v>-2.8515959021482079E-3</v>
      </c>
      <c r="BC331" s="93">
        <f t="shared" ref="BC331" si="2708">AS330</f>
        <v>2.4369730537889637E-4</v>
      </c>
      <c r="BD331" s="39">
        <f>IF(AR330&lt;0,1,0)</f>
        <v>1</v>
      </c>
    </row>
    <row r="332" spans="1:62">
      <c r="A332" s="90">
        <v>42990</v>
      </c>
      <c r="B332" s="41">
        <f t="shared" si="265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30"/>
        <v>3329.1825550000003</v>
      </c>
      <c r="T332" s="92" t="str">
        <f t="shared" ref="T332" si="2709">IF(AVERAGE(N331)&lt;S331,"熊",IF(AVERAGE(N331)&gt;S331,"牛",""))</f>
        <v>牛</v>
      </c>
      <c r="U332" s="92">
        <f t="shared" ref="U332" si="2710">MAX(H332,O332)</f>
        <v>3391.06</v>
      </c>
      <c r="V332" s="92">
        <f t="shared" ref="V332" si="2711">MIN(I332,P332)</f>
        <v>3371.08</v>
      </c>
      <c r="W332" s="40">
        <f t="shared" ref="W332" si="2712">LN(U332/V332)</f>
        <v>5.9093890819268413E-3</v>
      </c>
      <c r="X332" s="92">
        <f t="shared" ref="X332" si="2713">IF(U332=H332,J332,Q332)</f>
        <v>1333</v>
      </c>
      <c r="Y332" s="92">
        <f t="shared" ref="Y332" si="2714">IF(V332=I332,K332,R332)</f>
        <v>1439</v>
      </c>
      <c r="Z332" s="93">
        <f t="shared" ref="Z332" si="2715">(U332-V332)/(C332)</f>
        <v>5.9086553816672044E-3</v>
      </c>
      <c r="AA332" s="93">
        <f t="shared" ref="AA332" si="2716">LN(C332/N331)</f>
        <v>1.1273608082448944E-3</v>
      </c>
      <c r="AB332" s="93">
        <f t="shared" ref="AB332" si="2717">LN(N332/U332)</f>
        <v>-3.4207053770246515E-3</v>
      </c>
      <c r="AC332" s="93">
        <f t="shared" ref="AC332" si="2718">LN(N332/V332)</f>
        <v>2.4886837049021291E-3</v>
      </c>
      <c r="AD332" s="93">
        <f t="shared" ref="AD332" si="2719">LN(U332/C332)</f>
        <v>2.8290734021754588E-3</v>
      </c>
      <c r="AE332" s="93">
        <f t="shared" ref="AE332" si="2720">LN(V332/C332)</f>
        <v>-3.0803156797513205E-3</v>
      </c>
      <c r="AF332" s="93">
        <f t="shared" ref="AF332" si="2721">LN(N332/C332)</f>
        <v>-5.9163197484910337E-4</v>
      </c>
      <c r="AG332" s="93">
        <f t="shared" ref="AG332" si="2722">LN(N332/N331)</f>
        <v>5.3572883339574116E-4</v>
      </c>
      <c r="AH332" s="93">
        <f t="shared" ref="AH332" si="2723">LN(D332/C332)</f>
        <v>1.5081016134215389E-4</v>
      </c>
      <c r="AI332" s="93">
        <f t="shared" ref="AI332" si="2724">LN(E332/C332)</f>
        <v>1.0640562825614929E-3</v>
      </c>
      <c r="AJ332" s="93">
        <f t="shared" ref="AJ332" si="2725">LN(F332/C332)</f>
        <v>-1.597061410405626E-4</v>
      </c>
      <c r="AK332" s="93">
        <f t="shared" ref="AK332" si="2726">+LN(G332/C332)</f>
        <v>-1.0533480276840959E-3</v>
      </c>
      <c r="AL332" s="93">
        <f t="shared" ref="AL332" si="2727">LN(H332/I332)</f>
        <v>3.4261604931901668E-3</v>
      </c>
      <c r="AM332" s="93">
        <f t="shared" ref="AM332" si="2728">LN(O332/P332)</f>
        <v>5.9093890819268413E-3</v>
      </c>
      <c r="AN332" s="93">
        <f t="shared" ref="AN332" si="2729">LN(L332/G332)</f>
        <v>5.6527691934738931E-4</v>
      </c>
      <c r="AO332" s="40">
        <f t="shared" ref="AO332" si="2730">(C332-I332)/(H332-I332)</f>
        <v>0.63816925734023477</v>
      </c>
      <c r="AP332" s="40">
        <f t="shared" ref="AP332" si="2731">(N331-I332)/(H332-I332)</f>
        <v>0.30915371329878666</v>
      </c>
      <c r="AQ332" s="93">
        <f t="shared" ref="AQ332" si="2732">LN(M332/L332)</f>
        <v>4.0822122607291886E-4</v>
      </c>
      <c r="AR332" s="93">
        <f t="shared" ref="AR332" si="2733">LN(N332/L332)</f>
        <v>-1.0356086651230889E-4</v>
      </c>
      <c r="AS332" s="93">
        <f>LN(N332/C332)</f>
        <v>-5.9163197484910337E-4</v>
      </c>
      <c r="AT332" s="28">
        <f>+(G332-I332)/(H332-I332)</f>
        <v>0.33074265975819961</v>
      </c>
      <c r="AU332" s="28">
        <f>+(N332-P332)/(O332-P332)</f>
        <v>0.4204204204204246</v>
      </c>
      <c r="AV332" s="40">
        <f>+(N332-V332)/(U332-V332)</f>
        <v>0.4204204204204246</v>
      </c>
      <c r="AW332" s="93">
        <f>LN(N332/C332)</f>
        <v>-5.9163197484910337E-4</v>
      </c>
      <c r="AX332" s="28">
        <f>(N332-L332)/(U332-V332)</f>
        <v>-1.7517517517512949E-2</v>
      </c>
      <c r="AY332" s="93">
        <f>LN(G332/I332)</f>
        <v>1.134477114453257E-3</v>
      </c>
      <c r="AZ332" s="93">
        <f>LN(N332/P332)</f>
        <v>2.4886837049021291E-3</v>
      </c>
      <c r="BA332" s="93">
        <f t="shared" ref="BA332" si="2734">AV331</f>
        <v>0.71644150383781635</v>
      </c>
      <c r="BB332" s="93">
        <f>AR331</f>
        <v>2.4043957923746587E-3</v>
      </c>
      <c r="BC332" s="93">
        <f t="shared" ref="BC332" si="2735">AS331</f>
        <v>3.65397480971715E-3</v>
      </c>
      <c r="BD332" s="39">
        <f>IF(AR331&lt;0,1,0)</f>
        <v>0</v>
      </c>
    </row>
    <row r="333" spans="1:62">
      <c r="A333" s="90">
        <v>42991</v>
      </c>
      <c r="B333" s="41">
        <f t="shared" si="265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30"/>
        <v>3335.5935550000004</v>
      </c>
      <c r="T333" s="92" t="str">
        <f t="shared" ref="T333" si="2736">IF(AVERAGE(N332)&lt;S332,"熊",IF(AVERAGE(N332)&gt;S332,"牛",""))</f>
        <v>牛</v>
      </c>
      <c r="U333" s="92">
        <f t="shared" ref="U333" si="2737">MAX(H333,O333)</f>
        <v>3387.0641999999998</v>
      </c>
      <c r="V333" s="92">
        <f t="shared" ref="V333" si="2738">MIN(I333,P333)</f>
        <v>3366.7757999999999</v>
      </c>
      <c r="W333" s="40">
        <f t="shared" ref="W333" si="2739">LN(U333/V333)</f>
        <v>6.0079779879686837E-3</v>
      </c>
      <c r="X333" s="92">
        <f t="shared" ref="X333" si="2740">IF(U333=H333,J333,Q333)</f>
        <v>1412</v>
      </c>
      <c r="Y333" s="92">
        <f t="shared" ref="Y333" si="2741">IF(V333=I333,K333,R333)</f>
        <v>1020</v>
      </c>
      <c r="Z333" s="93">
        <f t="shared" ref="Z333" si="2742">(U333-V333)/(C333)</f>
        <v>6.0118792130365575E-3</v>
      </c>
      <c r="AA333" s="93">
        <f t="shared" ref="AA333" si="2743">LN(C333/N332)</f>
        <v>-1.409938067053348E-3</v>
      </c>
      <c r="AB333" s="93">
        <f t="shared" ref="AB333" si="2744">LN(N333/U333)</f>
        <v>-4.5084595063658742E-4</v>
      </c>
      <c r="AC333" s="93">
        <f t="shared" ref="AC333" si="2745">LN(N333/V333)</f>
        <v>5.5571320373320934E-3</v>
      </c>
      <c r="AD333" s="93">
        <f t="shared" ref="AD333" si="2746">LN(U333/C333)</f>
        <v>3.6516150447803574E-3</v>
      </c>
      <c r="AE333" s="93">
        <f t="shared" ref="AE333" si="2747">LN(V333/C333)</f>
        <v>-2.3563629431883068E-3</v>
      </c>
      <c r="AF333" s="93">
        <f t="shared" ref="AF333" si="2748">LN(N333/C333)</f>
        <v>3.2007690941437952E-3</v>
      </c>
      <c r="AG333" s="93">
        <f t="shared" ref="AG333" si="2749">LN(N333/N332)</f>
        <v>1.7908310270903446E-3</v>
      </c>
      <c r="AH333" s="93">
        <f t="shared" ref="AH333" si="2750">LN(D333/C333)</f>
        <v>-3.0152245059205019E-4</v>
      </c>
      <c r="AI333" s="93">
        <f t="shared" ref="AI333" si="2751">LN(E333/C333)</f>
        <v>4.575932715860817E-4</v>
      </c>
      <c r="AJ333" s="93">
        <f t="shared" ref="AJ333" si="2752">LN(F333/C333)</f>
        <v>-4.9216213178298869E-4</v>
      </c>
      <c r="AK333" s="93">
        <f t="shared" ref="AK333" si="2753">+LN(G333/C333)</f>
        <v>4.957999160266289E-4</v>
      </c>
      <c r="AL333" s="93">
        <f t="shared" ref="AL333" si="2754">LN(H333/I333)</f>
        <v>4.2050296627243917E-3</v>
      </c>
      <c r="AM333" s="93">
        <f t="shared" ref="AM333" si="2755">LN(O333/P333)</f>
        <v>3.1558151287537912E-3</v>
      </c>
      <c r="AN333" s="93">
        <f t="shared" ref="AN333" si="2756">LN(L333/G333)</f>
        <v>0</v>
      </c>
      <c r="AO333" s="40">
        <f t="shared" ref="AO333" si="2757">(C333-I333)/(H333-I333)</f>
        <v>0.55984972369459018</v>
      </c>
      <c r="AP333" s="40">
        <f t="shared" ref="AP333" si="2758">(N332-I333)/(H333-I333)</f>
        <v>0.89546915529490367</v>
      </c>
      <c r="AQ333" s="93">
        <f t="shared" ref="AQ333" si="2759">LN(M333/L333)</f>
        <v>6.8200449545170239E-4</v>
      </c>
      <c r="AR333" s="93">
        <f t="shared" ref="AR333" si="2760">LN(N333/L333)</f>
        <v>2.7049691781171619E-3</v>
      </c>
      <c r="AS333" s="93">
        <f>LN(N333/C333)</f>
        <v>3.2007690941437952E-3</v>
      </c>
      <c r="AT333" s="28">
        <f>+(G333-I333)/(H333-I333)</f>
        <v>0.67781521371376541</v>
      </c>
      <c r="AU333" s="28">
        <f>+(N333-P333)/(O333-P333)</f>
        <v>0.85694474377114871</v>
      </c>
      <c r="AV333" s="40">
        <f>+(N333-V333)/(U333-V333)</f>
        <v>0.92475010350742792</v>
      </c>
      <c r="AW333" s="93">
        <f>LN(N333/C333)</f>
        <v>3.2007690941437952E-3</v>
      </c>
      <c r="AX333" s="28">
        <f>(N333-L333)/(U333-V333)</f>
        <v>0.45076989806982914</v>
      </c>
      <c r="AY333" s="93">
        <f>LN(G333/I333)</f>
        <v>2.8521628592149645E-3</v>
      </c>
      <c r="AZ333" s="93">
        <f>LN(N333/P333)</f>
        <v>2.7049691781171619E-3</v>
      </c>
      <c r="BA333" s="93">
        <f t="shared" ref="BA333" si="2761">AV332</f>
        <v>0.4204204204204246</v>
      </c>
      <c r="BB333" s="93">
        <f>AR332</f>
        <v>-1.0356086651230889E-4</v>
      </c>
      <c r="BC333" s="93">
        <f t="shared" ref="BC333" si="2762">AS332</f>
        <v>-5.9163197484910337E-4</v>
      </c>
      <c r="BD333" s="39">
        <f>IF(AR332&lt;0,1,0)</f>
        <v>1</v>
      </c>
    </row>
    <row r="334" spans="1:62">
      <c r="A334" s="90">
        <v>42992</v>
      </c>
      <c r="B334" s="41">
        <f t="shared" si="265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30"/>
        <v>3342.539205</v>
      </c>
      <c r="T334" s="92" t="str">
        <f t="shared" ref="T334" si="2763">IF(AVERAGE(N333)&lt;S333,"熊",IF(AVERAGE(N333)&gt;S333,"牛",""))</f>
        <v>牛</v>
      </c>
      <c r="U334" s="92">
        <f t="shared" ref="U334" si="2764">MAX(H334,O334)</f>
        <v>3391.64</v>
      </c>
      <c r="V334" s="92">
        <f t="shared" ref="V334" si="2765">MIN(I334,P334)</f>
        <v>3361.33</v>
      </c>
      <c r="W334" s="40">
        <f t="shared" ref="W334" si="2766">LN(U334/V334)</f>
        <v>8.9768512346779811E-3</v>
      </c>
      <c r="X334" s="92">
        <f t="shared" ref="X334" si="2767">IF(U334=H334,J334,Q334)</f>
        <v>956</v>
      </c>
      <c r="Y334" s="92">
        <f t="shared" ref="Y334" si="2768">IF(V334=I334,K334,R334)</f>
        <v>1402</v>
      </c>
      <c r="Z334" s="93">
        <f t="shared" ref="Z334" si="2769">(U334-V334)/(C334)</f>
        <v>8.9582588289536923E-3</v>
      </c>
      <c r="AA334" s="93">
        <f t="shared" ref="AA334" si="2770">LN(C334/N333)</f>
        <v>-6.1087244010094792E-4</v>
      </c>
      <c r="AB334" s="93">
        <f t="shared" ref="AB334" si="2771">LN(N334/U334)</f>
        <v>-5.9765935168028866E-3</v>
      </c>
      <c r="AC334" s="93">
        <f t="shared" ref="AC334" si="2772">LN(N334/V334)</f>
        <v>3.0002577178749679E-3</v>
      </c>
      <c r="AD334" s="93">
        <f t="shared" ref="AD334" si="2773">LN(U334/C334)</f>
        <v>2.4117701292404431E-3</v>
      </c>
      <c r="AE334" s="93">
        <f t="shared" ref="AE334" si="2774">LN(V334/C334)</f>
        <v>-6.5650811054375185E-3</v>
      </c>
      <c r="AF334" s="93">
        <f t="shared" ref="AF334" si="2775">LN(N334/C334)</f>
        <v>-3.5648233875624612E-3</v>
      </c>
      <c r="AG334" s="93">
        <f t="shared" ref="AG334" si="2776">LN(N334/N333)</f>
        <v>-4.1756958276635038E-3</v>
      </c>
      <c r="AH334" s="93">
        <f t="shared" ref="AH334" si="2777">LN(D334/C334)</f>
        <v>4.6982137310370417E-4</v>
      </c>
      <c r="AI334" s="93">
        <f t="shared" ref="AI334" si="2778">LN(E334/C334)</f>
        <v>-2.8377264090103066E-4</v>
      </c>
      <c r="AJ334" s="93">
        <f t="shared" ref="AJ334" si="2779">LN(F334/C334)</f>
        <v>-5.6156943894658942E-5</v>
      </c>
      <c r="AK334" s="93">
        <f t="shared" ref="AK334" si="2780">+LN(G334/C334)</f>
        <v>-1.4581465787569835E-3</v>
      </c>
      <c r="AL334" s="93">
        <f t="shared" ref="AL334" si="2781">LN(H334/I334)</f>
        <v>4.8412218274474905E-3</v>
      </c>
      <c r="AM334" s="93">
        <f t="shared" ref="AM334" si="2782">LN(O334/P334)</f>
        <v>5.5478562080835793E-3</v>
      </c>
      <c r="AN334" s="93">
        <f t="shared" ref="AN334" si="2783">LN(L334/G334)</f>
        <v>3.5517670044594196E-5</v>
      </c>
      <c r="AO334" s="40">
        <f t="shared" ref="AO334" si="2784">(C334-I334)/(H334-I334)</f>
        <v>0.50122100122098623</v>
      </c>
      <c r="AP334" s="40">
        <f t="shared" ref="AP334" si="2785">(N333-I334)/(H334-I334)</f>
        <v>0.62744200244199677</v>
      </c>
      <c r="AQ334" s="93">
        <f t="shared" ref="AQ334" si="2786">LN(M334/L334)</f>
        <v>-6.5116692094940702E-5</v>
      </c>
      <c r="AR334" s="93">
        <f t="shared" ref="AR334" si="2787">LN(N334/L334)</f>
        <v>-2.1421944788501458E-3</v>
      </c>
      <c r="AS334" s="93">
        <f>LN(N334/C334)</f>
        <v>-3.5648233875624612E-3</v>
      </c>
      <c r="AT334" s="28">
        <f>+(G334-I334)/(H334-I334)</f>
        <v>0.20024420024418893</v>
      </c>
      <c r="AU334" s="28">
        <f>+(N334-P334)/(O334-P334)</f>
        <v>0.54010695187164504</v>
      </c>
      <c r="AV334" s="40">
        <f>+(N334-V334)/(U334-V334)</f>
        <v>0.33322335862751329</v>
      </c>
      <c r="AW334" s="93">
        <f>LN(N334/C334)</f>
        <v>-3.5648233875624612E-3</v>
      </c>
      <c r="AX334" s="28">
        <f>(N334-L334)/(U334-V334)</f>
        <v>-0.23853513691850978</v>
      </c>
      <c r="AY334" s="93">
        <f>LN(G334/I334)</f>
        <v>9.713051194502212E-4</v>
      </c>
      <c r="AZ334" s="93">
        <f>LN(N334/P334)</f>
        <v>3.0002577178749679E-3</v>
      </c>
      <c r="BA334" s="93">
        <f t="shared" ref="BA334" si="2788">AV333</f>
        <v>0.92475010350742792</v>
      </c>
      <c r="BB334" s="93">
        <f>AR333</f>
        <v>2.7049691781171619E-3</v>
      </c>
      <c r="BC334" s="93">
        <f t="shared" ref="BC334" si="2789">AS333</f>
        <v>3.2007690941437952E-3</v>
      </c>
      <c r="BD334" s="39">
        <f>IF(AR333&lt;0,1,0)</f>
        <v>0</v>
      </c>
    </row>
    <row r="335" spans="1:62">
      <c r="A335" s="90">
        <v>42993</v>
      </c>
      <c r="B335" s="41">
        <f t="shared" si="265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30"/>
        <v>3347.6797949999991</v>
      </c>
      <c r="T335" s="92" t="str">
        <f t="shared" ref="T335" si="2790">IF(AVERAGE(N334)&lt;S334,"熊",IF(AVERAGE(N334)&gt;S334,"牛",""))</f>
        <v>牛</v>
      </c>
      <c r="U335" s="92">
        <f t="shared" ref="U335" si="2791">MAX(H335,O335)</f>
        <v>3365.4398000000001</v>
      </c>
      <c r="V335" s="92">
        <f t="shared" ref="V335" si="2792">MIN(I335,P335)</f>
        <v>3345.3283000000001</v>
      </c>
      <c r="W335" s="40">
        <f t="shared" ref="W335" si="2793">LN(U335/V335)</f>
        <v>5.9938176704963774E-3</v>
      </c>
      <c r="X335" s="92">
        <f t="shared" ref="X335" si="2794">IF(U335=H335,J335,Q335)</f>
        <v>930</v>
      </c>
      <c r="Y335" s="92">
        <f t="shared" ref="Y335" si="2795">IF(V335=I335,K335,R335)</f>
        <v>1028</v>
      </c>
      <c r="Z335" s="93">
        <f t="shared" ref="Z335" si="2796">(U335-V335)/(C335)</f>
        <v>5.9764133817219248E-3</v>
      </c>
      <c r="AA335" s="93">
        <f t="shared" ref="AA335" si="2797">LN(C335/N334)</f>
        <v>-1.8658150321294617E-3</v>
      </c>
      <c r="AB335" s="93">
        <f t="shared" ref="AB335" si="2798">LN(N335/U335)</f>
        <v>-3.5038017968426591E-3</v>
      </c>
      <c r="AC335" s="93">
        <f t="shared" ref="AC335" si="2799">LN(N335/V335)</f>
        <v>2.4900158736539165E-3</v>
      </c>
      <c r="AD335" s="93">
        <f t="shared" ref="AD335" si="2800">LN(U335/C335)</f>
        <v>8.7481249085959322E-5</v>
      </c>
      <c r="AE335" s="93">
        <f t="shared" ref="AE335" si="2801">LN(V335/C335)</f>
        <v>-5.9063364214104359E-3</v>
      </c>
      <c r="AF335" s="93">
        <f t="shared" ref="AF335" si="2802">LN(N335/C335)</f>
        <v>-3.4163205477566599E-3</v>
      </c>
      <c r="AG335" s="93">
        <f t="shared" ref="AG335" si="2803">LN(N335/N334)</f>
        <v>-5.2821355798860648E-3</v>
      </c>
      <c r="AH335" s="93">
        <f t="shared" ref="AH335" si="2804">LN(D335/C335)</f>
        <v>-6.1814350753668101E-4</v>
      </c>
      <c r="AI335" s="93">
        <f t="shared" ref="AI335" si="2805">LN(E335/C335)</f>
        <v>-1.4048473092708024E-3</v>
      </c>
      <c r="AJ335" s="93">
        <f t="shared" ref="AJ335" si="2806">LN(F335/C335)</f>
        <v>-2.0651026386376246E-3</v>
      </c>
      <c r="AK335" s="93">
        <f t="shared" ref="AK335" si="2807">+LN(G335/C335)</f>
        <v>-1.3416440465180673E-3</v>
      </c>
      <c r="AL335" s="93">
        <f t="shared" ref="AL335" si="2808">LN(H335/I335)</f>
        <v>5.9938176704963774E-3</v>
      </c>
      <c r="AM335" s="93">
        <f t="shared" ref="AM335" si="2809">LN(O335/P335)</f>
        <v>4.8014282049350081E-3</v>
      </c>
      <c r="AN335" s="93">
        <f t="shared" ref="AN335" si="2810">LN(L335/G335)</f>
        <v>0</v>
      </c>
      <c r="AO335" s="40">
        <f t="shared" ref="AO335" si="2811">(C335-I335)/(H335-I335)</f>
        <v>0.98536160902964853</v>
      </c>
      <c r="AP335" s="40">
        <f t="shared" ref="AP335" si="2812">(N334-I335)/(H335-I335)</f>
        <v>1.2978494890982641</v>
      </c>
      <c r="AQ335" s="93">
        <f t="shared" ref="AQ335" si="2813">LN(M335/L335)</f>
        <v>7.4774770051335725E-5</v>
      </c>
      <c r="AR335" s="93">
        <f t="shared" ref="AR335" si="2814">LN(N335/L335)</f>
        <v>-2.074676501238651E-3</v>
      </c>
      <c r="AS335" s="93">
        <f>LN(N335/C335)</f>
        <v>-3.4163205477566599E-3</v>
      </c>
      <c r="AT335" s="28">
        <f>+(G335-I335)/(H335-I335)</f>
        <v>0.7610223006737441</v>
      </c>
      <c r="AU335" s="28">
        <f>+(N335-P335)/(O335-P335)</f>
        <v>0.44010678586949803</v>
      </c>
      <c r="AV335" s="40">
        <f>+(N335-V335)/(U335-V335)</f>
        <v>0.41470303060437319</v>
      </c>
      <c r="AW335" s="93">
        <f>LN(N335/C335)</f>
        <v>-3.4163205477566599E-3</v>
      </c>
      <c r="AX335" s="28">
        <f>(N335-L335)/(U335-V335)</f>
        <v>-0.34631927006937091</v>
      </c>
      <c r="AY335" s="93">
        <f>LN(G335/I335)</f>
        <v>4.5646923748924803E-3</v>
      </c>
      <c r="AZ335" s="93">
        <f>LN(N335/P335)</f>
        <v>2.1159820417814565E-3</v>
      </c>
      <c r="BA335" s="93">
        <f t="shared" ref="BA335" si="2815">AV334</f>
        <v>0.33322335862751329</v>
      </c>
      <c r="BB335" s="93">
        <f>AR334</f>
        <v>-2.1421944788501458E-3</v>
      </c>
      <c r="BC335" s="93">
        <f t="shared" ref="BC335" si="2816">AS334</f>
        <v>-3.5648233875624612E-3</v>
      </c>
      <c r="BD335" s="39">
        <f>IF(AR334&lt;0,1,0)</f>
        <v>1</v>
      </c>
    </row>
    <row r="336" spans="1:62">
      <c r="A336" s="90">
        <v>42996</v>
      </c>
      <c r="B336" s="41">
        <f t="shared" si="265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30"/>
        <v>3351.9011500000001</v>
      </c>
      <c r="T336" s="92" t="str">
        <f t="shared" ref="T336" si="2817">IF(AVERAGE(N335)&lt;S335,"熊",IF(AVERAGE(N335)&gt;S335,"牛",""))</f>
        <v>牛</v>
      </c>
      <c r="U336" s="92">
        <f t="shared" ref="U336" si="2818">MAX(H336,O336)</f>
        <v>3371.7485999999999</v>
      </c>
      <c r="V336" s="92">
        <f t="shared" ref="V336" si="2819">MIN(I336,P336)</f>
        <v>3352.5133999999998</v>
      </c>
      <c r="W336" s="40">
        <f t="shared" ref="W336" si="2820">LN(U336/V336)</f>
        <v>5.721149017232724E-3</v>
      </c>
      <c r="X336" s="92">
        <f t="shared" ref="X336" si="2821">IF(U336=H336,J336,Q336)</f>
        <v>1022</v>
      </c>
      <c r="Y336" s="92">
        <f t="shared" ref="Y336" si="2822">IF(V336=I336,K336,R336)</f>
        <v>930</v>
      </c>
      <c r="Z336" s="93">
        <f t="shared" ref="Z336" si="2823">(U336-V336)/(C336)</f>
        <v>5.7375460453044213E-3</v>
      </c>
      <c r="AA336" s="93">
        <f t="shared" ref="AA336" si="2824">LN(C336/N335)</f>
        <v>-3.4451794222890863E-4</v>
      </c>
      <c r="AB336" s="93">
        <f t="shared" ref="AB336" si="2825">LN(N336/U336)</f>
        <v>-2.532871667177466E-3</v>
      </c>
      <c r="AC336" s="93">
        <f t="shared" ref="AC336" si="2826">LN(N336/V336)</f>
        <v>3.1882773500552216E-3</v>
      </c>
      <c r="AD336" s="93">
        <f t="shared" ref="AD336" si="2827">LN(U336/C336)</f>
        <v>5.721149017232724E-3</v>
      </c>
      <c r="AE336" s="93">
        <f t="shared" ref="AE336" si="2828">LN(V336/C336)</f>
        <v>0</v>
      </c>
      <c r="AF336" s="93">
        <f t="shared" ref="AF336" si="2829">LN(N336/C336)</f>
        <v>3.1882773500552216E-3</v>
      </c>
      <c r="AG336" s="93">
        <f t="shared" ref="AG336" si="2830">LN(N336/N335)</f>
        <v>2.8437594078262844E-3</v>
      </c>
      <c r="AH336" s="93">
        <f t="shared" ref="AH336" si="2831">LN(D336/C336)</f>
        <v>9.4442706914675436E-4</v>
      </c>
      <c r="AI336" s="93">
        <f t="shared" ref="AI336" si="2832">LN(E336/C336)</f>
        <v>2.8425980188102277E-3</v>
      </c>
      <c r="AJ336" s="93">
        <f t="shared" ref="AJ336" si="2833">LN(F336/C336)</f>
        <v>3.4967139832432926E-3</v>
      </c>
      <c r="AK336" s="93">
        <f t="shared" ref="AK336" si="2834">+LN(G336/C336)</f>
        <v>2.8115434641918183E-3</v>
      </c>
      <c r="AL336" s="93">
        <f t="shared" ref="AL336" si="2835">LN(H336/I336)</f>
        <v>5.721149017232724E-3</v>
      </c>
      <c r="AM336" s="93">
        <f t="shared" ref="AM336" si="2836">LN(O336/P336)</f>
        <v>3.8104804347227849E-3</v>
      </c>
      <c r="AN336" s="93">
        <f t="shared" ref="AN336" si="2837">LN(L336/G336)</f>
        <v>0</v>
      </c>
      <c r="AO336" s="40">
        <f t="shared" ref="AO336" si="2838">(C336-I336)/(H336-I336)</f>
        <v>0</v>
      </c>
      <c r="AP336" s="40">
        <f t="shared" ref="AP336" si="2839">(N335-I336)/(H336-I336)</f>
        <v>6.0056562967899747E-2</v>
      </c>
      <c r="AQ336" s="93">
        <f t="shared" ref="AQ336" si="2840">LN(M336/L336)</f>
        <v>6.7120002497233588E-4</v>
      </c>
      <c r="AR336" s="93">
        <f t="shared" ref="AR336" si="2841">LN(N336/L336)</f>
        <v>3.7673388586329816E-4</v>
      </c>
      <c r="AS336" s="93">
        <f>LN(N336/C336)</f>
        <v>3.1882773500552216E-3</v>
      </c>
      <c r="AT336" s="28">
        <f>+(G336-I336)/(H336-I336)</f>
        <v>0.49071493927800425</v>
      </c>
      <c r="AU336" s="28">
        <f>+(N336-P336)/(O336-P336)</f>
        <v>0.55664301825531215</v>
      </c>
      <c r="AV336" s="40">
        <f>+(N336-V336)/(U336-V336)</f>
        <v>0.55657336549659675</v>
      </c>
      <c r="AW336" s="93">
        <f>LN(N336/C336)</f>
        <v>3.1882773500552216E-3</v>
      </c>
      <c r="AX336" s="28">
        <f>(N336-L336)/(U336-V336)</f>
        <v>6.5858426218592503E-2</v>
      </c>
      <c r="AY336" s="93">
        <f>LN(G336/I336)</f>
        <v>2.8115434641918183E-3</v>
      </c>
      <c r="AZ336" s="93">
        <f>LN(N336/P336)</f>
        <v>2.1228687486512343E-3</v>
      </c>
      <c r="BA336" s="93">
        <f t="shared" ref="BA336" si="2842">AV335</f>
        <v>0.41470303060437319</v>
      </c>
      <c r="BB336" s="93">
        <f>AR335</f>
        <v>-2.074676501238651E-3</v>
      </c>
      <c r="BC336" s="93">
        <f t="shared" ref="BC336" si="2843">AS335</f>
        <v>-3.4163205477566599E-3</v>
      </c>
      <c r="BD336" s="39">
        <f>IF(AR335&lt;0,1,0)</f>
        <v>1</v>
      </c>
    </row>
    <row r="337" spans="1:62">
      <c r="A337" s="90">
        <v>42997</v>
      </c>
      <c r="B337" s="41">
        <f t="shared" si="265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30"/>
        <v>3355.6960099999997</v>
      </c>
      <c r="T337" s="92" t="str">
        <f t="shared" ref="T337" si="2844">IF(AVERAGE(N336)&lt;S336,"熊",IF(AVERAGE(N336)&gt;S336,"牛",""))</f>
        <v>牛</v>
      </c>
      <c r="U337" s="92">
        <f t="shared" ref="U337" si="2845">MAX(H337,O337)</f>
        <v>3370.4009000000001</v>
      </c>
      <c r="V337" s="92">
        <f t="shared" ref="V337" si="2846">MIN(I337,P337)</f>
        <v>3344.7433999999998</v>
      </c>
      <c r="W337" s="40">
        <f t="shared" ref="W337" si="2847">LN(U337/V337)</f>
        <v>7.6417195852561751E-3</v>
      </c>
      <c r="X337" s="92">
        <f t="shared" ref="X337" si="2848">IF(U337=H337,J337,Q337)</f>
        <v>948</v>
      </c>
      <c r="Y337" s="92">
        <f t="shared" ref="Y337" si="2849">IF(V337=I337,K337,R337)</f>
        <v>1436</v>
      </c>
      <c r="Z337" s="93">
        <f t="shared" ref="Z337" si="2850">(U337-V337)/(C337)</f>
        <v>7.6236101192338427E-3</v>
      </c>
      <c r="AA337" s="93">
        <f t="shared" ref="AA337" si="2851">LN(C337/N336)</f>
        <v>6.8728957101099294E-4</v>
      </c>
      <c r="AB337" s="93">
        <f t="shared" ref="AB337" si="2852">LN(N337/U337)</f>
        <v>-4.0868754935007839E-3</v>
      </c>
      <c r="AC337" s="93">
        <f t="shared" ref="AC337" si="2853">LN(N337/V337)</f>
        <v>3.5548440917554658E-3</v>
      </c>
      <c r="AD337" s="93">
        <f t="shared" ref="AD337" si="2854">LN(U337/C337)</f>
        <v>1.4457986093275668E-3</v>
      </c>
      <c r="AE337" s="93">
        <f t="shared" ref="AE337" si="2855">LN(V337/C337)</f>
        <v>-6.195920975928553E-3</v>
      </c>
      <c r="AF337" s="93">
        <f t="shared" ref="AF337" si="2856">LN(N337/C337)</f>
        <v>-2.6410768841732099E-3</v>
      </c>
      <c r="AG337" s="93">
        <f t="shared" ref="AG337" si="2857">LN(N337/N336)</f>
        <v>-1.9537873131622633E-3</v>
      </c>
      <c r="AH337" s="93">
        <f t="shared" ref="AH337" si="2858">LN(D337/C337)</f>
        <v>1.3768051202527545E-4</v>
      </c>
      <c r="AI337" s="93">
        <f t="shared" ref="AI337" si="2859">LN(E337/C337)</f>
        <v>1.1982298243498049E-3</v>
      </c>
      <c r="AJ337" s="93">
        <f t="shared" ref="AJ337" si="2860">LN(F337/C337)</f>
        <v>8.2950992763201079E-4</v>
      </c>
      <c r="AK337" s="93">
        <f t="shared" ref="AK337" si="2861">+LN(G337/C337)</f>
        <v>-3.7174294237321878E-3</v>
      </c>
      <c r="AL337" s="93">
        <f t="shared" ref="AL337" si="2862">LN(H337/I337)</f>
        <v>5.1774241914006106E-3</v>
      </c>
      <c r="AM337" s="93">
        <f t="shared" ref="AM337" si="2863">LN(O337/P337)</f>
        <v>6.5261560266064575E-3</v>
      </c>
      <c r="AN337" s="93">
        <f t="shared" ref="AN337" si="2864">LN(L337/G337)</f>
        <v>5.0192534471636642E-4</v>
      </c>
      <c r="AO337" s="40">
        <f t="shared" ref="AO337" si="2865">(C337-I337)/(H337-I337)</f>
        <v>0.7202282115955827</v>
      </c>
      <c r="AP337" s="40">
        <f t="shared" ref="AP337" si="2866">(N336-I337)/(H337-I337)</f>
        <v>0.5873748197346671</v>
      </c>
      <c r="AQ337" s="93">
        <f t="shared" ref="AQ337" si="2867">LN(M337/L337)</f>
        <v>4.7545471206176311E-4</v>
      </c>
      <c r="AR337" s="93">
        <f t="shared" ref="AR337" si="2868">LN(N337/L337)</f>
        <v>5.7442719484273295E-4</v>
      </c>
      <c r="AS337" s="93">
        <f>LN(N337/C337)</f>
        <v>-2.6410768841732099E-3</v>
      </c>
      <c r="AT337" s="28">
        <f>+(G337-I337)/(H337-I337)</f>
        <v>2.7348620216074127E-3</v>
      </c>
      <c r="AU337" s="28">
        <f>+(N337-P337)/(O337-P337)</f>
        <v>0.54389786161454456</v>
      </c>
      <c r="AV337" s="40">
        <f>+(N337-V337)/(U337-V337)</f>
        <v>0.46423852674656102</v>
      </c>
      <c r="AW337" s="93">
        <f>LN(N337/C337)</f>
        <v>-2.6410768841732099E-3</v>
      </c>
      <c r="AX337" s="28">
        <f>(N337-L337)/(U337-V337)</f>
        <v>7.5128130176360317E-2</v>
      </c>
      <c r="AY337" s="93">
        <f>LN(G337/I337)</f>
        <v>1.4196158340769766E-5</v>
      </c>
      <c r="AZ337" s="93">
        <f>LN(N337/P337)</f>
        <v>3.5548440917554658E-3</v>
      </c>
      <c r="BA337" s="93">
        <f t="shared" ref="BA337" si="2869">AV336</f>
        <v>0.55657336549659675</v>
      </c>
      <c r="BB337" s="93">
        <f>AR336</f>
        <v>3.7673388586329816E-4</v>
      </c>
      <c r="BC337" s="93">
        <f t="shared" ref="BC337" si="2870">AS336</f>
        <v>3.1882773500552216E-3</v>
      </c>
      <c r="BD337" s="39">
        <f>IF(AR336&lt;0,1,0)</f>
        <v>0</v>
      </c>
    </row>
    <row r="338" spans="1:62">
      <c r="A338" s="90">
        <v>42998</v>
      </c>
      <c r="B338" s="41">
        <f t="shared" si="265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30"/>
        <v>3358.9774699999994</v>
      </c>
      <c r="T338" s="92" t="str">
        <f t="shared" ref="T338" si="2871">IF(AVERAGE(N337)&lt;S337,"熊",IF(AVERAGE(N337)&gt;S337,"牛",""))</f>
        <v>牛</v>
      </c>
      <c r="U338" s="92">
        <f t="shared" ref="U338" si="2872">MAX(H338,O338)</f>
        <v>3370.0562</v>
      </c>
      <c r="V338" s="92">
        <f t="shared" ref="V338" si="2873">MIN(I338,P338)</f>
        <v>3346.5432000000001</v>
      </c>
      <c r="W338" s="40">
        <f t="shared" ref="W338" si="2874">LN(U338/V338)</f>
        <v>7.0014882984295018E-3</v>
      </c>
      <c r="X338" s="92">
        <f t="shared" ref="X338" si="2875">IF(U338=H338,J338,Q338)</f>
        <v>1401</v>
      </c>
      <c r="Y338" s="92">
        <f t="shared" ref="Y338" si="2876">IF(V338=I338,K338,R338)</f>
        <v>1038</v>
      </c>
      <c r="Z338" s="93">
        <f t="shared" ref="Z338" si="2877">(U338-V338)/(C338)</f>
        <v>7.0142314349733699E-3</v>
      </c>
      <c r="AA338" s="93">
        <f t="shared" ref="AA338" si="2878">LN(C338/N337)</f>
        <v>-1.3325108546720543E-3</v>
      </c>
      <c r="AB338" s="93">
        <f t="shared" ref="AB338" si="2879">LN(N338/U338)</f>
        <v>-1.0955371115273767E-3</v>
      </c>
      <c r="AC338" s="93">
        <f t="shared" ref="AC338" si="2880">LN(N338/V338)</f>
        <v>5.9059511869021947E-3</v>
      </c>
      <c r="AD338" s="93">
        <f t="shared" ref="AD338" si="2881">LN(U338/C338)</f>
        <v>5.3171084180008042E-3</v>
      </c>
      <c r="AE338" s="93">
        <f t="shared" ref="AE338" si="2882">LN(V338/C338)</f>
        <v>-1.684379880428559E-3</v>
      </c>
      <c r="AF338" s="93">
        <f t="shared" ref="AF338" si="2883">LN(N338/C338)</f>
        <v>4.2215713064734425E-3</v>
      </c>
      <c r="AG338" s="93">
        <f t="shared" ref="AG338" si="2884">LN(N338/N337)</f>
        <v>2.8890604518014723E-3</v>
      </c>
      <c r="AH338" s="93">
        <f t="shared" ref="AH338" si="2885">LN(D338/C338)</f>
        <v>-4.3789988976470002E-4</v>
      </c>
      <c r="AI338" s="93">
        <f t="shared" ref="AI338" si="2886">LN(E338/C338)</f>
        <v>5.5125187020435974E-5</v>
      </c>
      <c r="AJ338" s="93">
        <f t="shared" ref="AJ338" si="2887">LN(F338/C338)</f>
        <v>1.3790054922412895E-4</v>
      </c>
      <c r="AK338" s="93">
        <f t="shared" ref="AK338" si="2888">+LN(G338/C338)</f>
        <v>3.6184247459542401E-3</v>
      </c>
      <c r="AL338" s="93">
        <f t="shared" ref="AL338" si="2889">LN(H338/I338)</f>
        <v>5.3028046263827863E-3</v>
      </c>
      <c r="AM338" s="93">
        <f t="shared" ref="AM338" si="2890">LN(O338/P338)</f>
        <v>2.4539765673989894E-3</v>
      </c>
      <c r="AN338" s="93">
        <f t="shared" ref="AN338" si="2891">LN(L338/G338)</f>
        <v>0</v>
      </c>
      <c r="AO338" s="40">
        <f t="shared" ref="AO338" si="2892">(C338-I338)/(H338-I338)</f>
        <v>0.3170649461592015</v>
      </c>
      <c r="AP338" s="40">
        <f t="shared" ref="AP338" si="2893">(N337-I338)/(H338-I338)</f>
        <v>0.56827327293571339</v>
      </c>
      <c r="AQ338" s="93">
        <f t="shared" ref="AQ338" si="2894">LN(M338/L338)</f>
        <v>1.4394076216070852E-4</v>
      </c>
      <c r="AR338" s="93">
        <f t="shared" ref="AR338" si="2895">LN(N338/L338)</f>
        <v>6.0314656051929899E-4</v>
      </c>
      <c r="AS338" s="93">
        <f>LN(N338/C338)</f>
        <v>4.2215713064734425E-3</v>
      </c>
      <c r="AT338" s="28">
        <f>+(G338-I338)/(H338-I338)</f>
        <v>1</v>
      </c>
      <c r="AU338" s="28">
        <f>+(N338-P338)/(O338-P338)</f>
        <v>0.55326335669922788</v>
      </c>
      <c r="AV338" s="40">
        <f>+(N338-V338)/(U338-V338)</f>
        <v>0.84306553821290064</v>
      </c>
      <c r="AW338" s="93">
        <f>LN(N338/C338)</f>
        <v>4.2215713064734425E-3</v>
      </c>
      <c r="AX338" s="28">
        <f>(N338-L338)/(U338-V338)</f>
        <v>8.6326712882226958E-2</v>
      </c>
      <c r="AY338" s="93">
        <f>LN(G338/I338)</f>
        <v>5.3028046263827863E-3</v>
      </c>
      <c r="AZ338" s="93">
        <f>LN(N338/P338)</f>
        <v>1.3584394558717292E-3</v>
      </c>
      <c r="BA338" s="93">
        <f t="shared" ref="BA338" si="2896">AV337</f>
        <v>0.46423852674656102</v>
      </c>
      <c r="BB338" s="93">
        <f>AR337</f>
        <v>5.7442719484273295E-4</v>
      </c>
      <c r="BC338" s="93">
        <f t="shared" ref="BC338" si="2897">AS337</f>
        <v>-2.6410768841732099E-3</v>
      </c>
      <c r="BD338" s="39">
        <f>IF(AR337&lt;0,1,0)</f>
        <v>0</v>
      </c>
    </row>
    <row r="339" spans="1:62">
      <c r="A339" s="90">
        <v>42999</v>
      </c>
      <c r="B339" s="41">
        <f t="shared" si="265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30"/>
        <v>3362.9117999999994</v>
      </c>
      <c r="T339" s="92" t="str">
        <f t="shared" ref="T339" si="2898">IF(AVERAGE(N338)&lt;S338,"熊",IF(AVERAGE(N338)&gt;S338,"牛",""))</f>
        <v>牛</v>
      </c>
      <c r="U339" s="92">
        <f t="shared" ref="U339" si="2899">MAX(H339,O339)</f>
        <v>3377.7089000000001</v>
      </c>
      <c r="V339" s="92">
        <f t="shared" ref="V339" si="2900">MIN(I339,P339)</f>
        <v>3357.0583999999999</v>
      </c>
      <c r="W339" s="40">
        <f t="shared" ref="W339" si="2901">LN(U339/V339)</f>
        <v>6.1325250891422689E-3</v>
      </c>
      <c r="X339" s="92">
        <f t="shared" ref="X339" si="2902">IF(U339=H339,J339,Q339)</f>
        <v>1120</v>
      </c>
      <c r="Y339" s="92">
        <f t="shared" ref="Y339" si="2903">IF(V339=I339,K339,R339)</f>
        <v>1458</v>
      </c>
      <c r="Z339" s="93">
        <f t="shared" ref="Z339" si="2904">(U339-V339)/(C339)</f>
        <v>6.1374012886804639E-3</v>
      </c>
      <c r="AA339" s="93">
        <f t="shared" ref="AA339" si="2905">LN(C339/N338)</f>
        <v>-4.957611631567668E-4</v>
      </c>
      <c r="AB339" s="93">
        <f t="shared" ref="AB339" si="2906">LN(N339/U339)</f>
        <v>-5.7949352867889764E-3</v>
      </c>
      <c r="AC339" s="93">
        <f t="shared" ref="AC339" si="2907">LN(N339/V339)</f>
        <v>3.3758980235339511E-4</v>
      </c>
      <c r="AD339" s="93">
        <f t="shared" ref="AD339" si="2908">LN(U339/C339)</f>
        <v>3.859516912282437E-3</v>
      </c>
      <c r="AE339" s="93">
        <f t="shared" ref="AE339" si="2909">LN(V339/C339)</f>
        <v>-2.2730081768599542E-3</v>
      </c>
      <c r="AF339" s="93">
        <f t="shared" ref="AF339" si="2910">LN(N339/C339)</f>
        <v>-1.9354183745065726E-3</v>
      </c>
      <c r="AG339" s="93">
        <f t="shared" ref="AG339" si="2911">LN(N339/N338)</f>
        <v>-2.4311795376633443E-3</v>
      </c>
      <c r="AH339" s="93">
        <f t="shared" ref="AH339" si="2912">LN(D339/C339)</f>
        <v>-6.4734042394247492E-4</v>
      </c>
      <c r="AI339" s="93">
        <f t="shared" ref="AI339" si="2913">LN(E339/C339)</f>
        <v>-4.4602265148617655E-4</v>
      </c>
      <c r="AJ339" s="93">
        <f t="shared" ref="AJ339" si="2914">LN(F339/C339)</f>
        <v>-7.4271986130556721E-4</v>
      </c>
      <c r="AK339" s="93">
        <f t="shared" ref="AK339" si="2915">+LN(G339/C339)</f>
        <v>2.4464079120639368E-3</v>
      </c>
      <c r="AL339" s="93">
        <f t="shared" ref="AL339" si="2916">LN(H339/I339)</f>
        <v>5.522802047246993E-3</v>
      </c>
      <c r="AM339" s="93">
        <f t="shared" ref="AM339" si="2917">LN(O339/P339)</f>
        <v>5.2453175008010944E-3</v>
      </c>
      <c r="AN339" s="93">
        <f t="shared" ref="AN339" si="2918">LN(L339/G339)</f>
        <v>0</v>
      </c>
      <c r="AO339" s="40">
        <f t="shared" ref="AO339" si="2919">(C339-I339)/(H339-I339)</f>
        <v>0.30058592700102826</v>
      </c>
      <c r="AP339" s="40">
        <f t="shared" ref="AP339" si="2920">(N338-I339)/(H339-I339)</f>
        <v>0.39027576197386926</v>
      </c>
      <c r="AQ339" s="93">
        <f t="shared" ref="AQ339" si="2921">LN(M339/L339)</f>
        <v>1.3385055500295148E-4</v>
      </c>
      <c r="AR339" s="93">
        <f t="shared" ref="AR339" si="2922">LN(N339/L339)</f>
        <v>-4.3818262865704966E-3</v>
      </c>
      <c r="AS339" s="93">
        <f>LN(N339/C339)</f>
        <v>-1.9354183745065726E-3</v>
      </c>
      <c r="AT339" s="28">
        <f>+(G339-I339)/(H339-I339)</f>
        <v>0.74360587002095002</v>
      </c>
      <c r="AU339" s="28">
        <f>+(N339-P339)/(O339-P339)</f>
        <v>6.4202411767699766E-2</v>
      </c>
      <c r="AV339" s="40">
        <f>+(N339-V339)/(U339-V339)</f>
        <v>5.4889712113503408E-2</v>
      </c>
      <c r="AW339" s="93">
        <f>LN(N339/C339)</f>
        <v>-1.9354183745065726E-3</v>
      </c>
      <c r="AX339" s="28">
        <f>(N339-L339)/(U339-V339)</f>
        <v>-0.71413767221131974</v>
      </c>
      <c r="AY339" s="93">
        <f>LN(G339/I339)</f>
        <v>4.1096930470285462E-3</v>
      </c>
      <c r="AZ339" s="93">
        <f>LN(N339/P339)</f>
        <v>3.3758980235339511E-4</v>
      </c>
      <c r="BA339" s="93">
        <f t="shared" ref="BA339" si="2923">AV338</f>
        <v>0.84306553821290064</v>
      </c>
      <c r="BB339" s="93">
        <f>AR338</f>
        <v>6.0314656051929899E-4</v>
      </c>
      <c r="BC339" s="93">
        <f t="shared" ref="BC339" si="2924">AS338</f>
        <v>4.2215713064734425E-3</v>
      </c>
      <c r="BD339" s="39">
        <f>IF(AR338&lt;0,1,0)</f>
        <v>0</v>
      </c>
    </row>
    <row r="340" spans="1:62">
      <c r="A340" s="90">
        <v>43000</v>
      </c>
      <c r="B340" s="41">
        <f t="shared" si="265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30"/>
        <v>3367.2217700000001</v>
      </c>
      <c r="T340" s="92" t="str">
        <f t="shared" ref="T340" si="2925">IF(AVERAGE(N339)&lt;S339,"熊",IF(AVERAGE(N339)&gt;S339,"牛",""))</f>
        <v>熊</v>
      </c>
      <c r="U340" s="92">
        <f t="shared" ref="U340" si="2926">MAX(H340,O340)</f>
        <v>3356.1190999999999</v>
      </c>
      <c r="V340" s="92">
        <f t="shared" ref="V340" si="2927">MIN(I340,P340)</f>
        <v>3335.2334000000001</v>
      </c>
      <c r="W340" s="40">
        <f t="shared" ref="W340" si="2928">LN(U340/V340)</f>
        <v>6.2426147260009101E-3</v>
      </c>
      <c r="X340" s="92">
        <f t="shared" ref="X340" si="2929">IF(U340=H340,J340,Q340)</f>
        <v>943</v>
      </c>
      <c r="Y340" s="92">
        <f t="shared" ref="Y340" si="2930">IF(V340=I340,K340,R340)</f>
        <v>1010</v>
      </c>
      <c r="Z340" s="93">
        <f t="shared" ref="Z340" si="2931">(U340-V340)/(C340)</f>
        <v>6.2398329758607419E-3</v>
      </c>
      <c r="AA340" s="93">
        <f t="shared" ref="AA340" si="2932">LN(C340/N339)</f>
        <v>-3.2914052024153101E-3</v>
      </c>
      <c r="AB340" s="93">
        <f t="shared" ref="AB340" si="2933">LN(N340/U340)</f>
        <v>-9.6807414122940694E-4</v>
      </c>
      <c r="AC340" s="93">
        <f t="shared" ref="AC340" si="2934">LN(N340/V340)</f>
        <v>5.2745405847716836E-3</v>
      </c>
      <c r="AD340" s="93">
        <f t="shared" ref="AD340" si="2935">LN(U340/C340)</f>
        <v>2.6739777207723733E-3</v>
      </c>
      <c r="AE340" s="93">
        <f t="shared" ref="AE340" si="2936">LN(V340/C340)</f>
        <v>-3.5686370052286157E-3</v>
      </c>
      <c r="AF340" s="93">
        <f t="shared" ref="AF340" si="2937">LN(N340/C340)</f>
        <v>1.7059035795430307E-3</v>
      </c>
      <c r="AG340" s="93">
        <f t="shared" ref="AG340" si="2938">LN(N340/N339)</f>
        <v>-1.5855016228723297E-3</v>
      </c>
      <c r="AH340" s="93">
        <f t="shared" ref="AH340" si="2939">LN(D340/C340)</f>
        <v>-1.1843588044971895E-4</v>
      </c>
      <c r="AI340" s="93">
        <f t="shared" ref="AI340" si="2940">LN(E340/C340)</f>
        <v>9.0271807435290887E-4</v>
      </c>
      <c r="AJ340" s="93">
        <f t="shared" ref="AJ340" si="2941">LN(F340/C340)</f>
        <v>2.1462648558478151E-3</v>
      </c>
      <c r="AK340" s="93">
        <f t="shared" ref="AK340" si="2942">+LN(G340/C340)</f>
        <v>-1.6256245098538583E-3</v>
      </c>
      <c r="AL340" s="93">
        <f t="shared" ref="AL340" si="2943">LN(H340/I340)</f>
        <v>6.2426147260009101E-3</v>
      </c>
      <c r="AM340" s="93">
        <f t="shared" ref="AM340" si="2944">LN(O340/P340)</f>
        <v>4.207165854928926E-3</v>
      </c>
      <c r="AN340" s="93">
        <f t="shared" ref="AN340" si="2945">LN(L340/G340)</f>
        <v>0</v>
      </c>
      <c r="AO340" s="40">
        <f t="shared" ref="AO340" si="2946">(C340-I340)/(H340-I340)</f>
        <v>0.57089300334678661</v>
      </c>
      <c r="AP340" s="40">
        <f t="shared" ref="AP340" si="2947">(N339-I340)/(H340-I340)</f>
        <v>1.099244937924031</v>
      </c>
      <c r="AQ340" s="93">
        <f t="shared" ref="AQ340" si="2948">LN(M340/L340)</f>
        <v>-8.4992355804764047E-4</v>
      </c>
      <c r="AR340" s="93">
        <f t="shared" ref="AR340" si="2949">LN(N340/L340)</f>
        <v>3.3315280893967637E-3</v>
      </c>
      <c r="AS340" s="93">
        <f>LN(N340/C340)</f>
        <v>1.7059035795430307E-3</v>
      </c>
      <c r="AT340" s="28">
        <f>+(G340-I340)/(H340-I340)</f>
        <v>0.31058092378996083</v>
      </c>
      <c r="AU340" s="28">
        <f>+(N340-P340)/(O340-P340)</f>
        <v>0.99755622806643618</v>
      </c>
      <c r="AV340" s="40">
        <f>+(N340-V340)/(U340-V340)</f>
        <v>0.84451562552369464</v>
      </c>
      <c r="AW340" s="93">
        <f>LN(N340/C340)</f>
        <v>1.7059035795430307E-3</v>
      </c>
      <c r="AX340" s="28">
        <f>(N340-L340)/(U340-V340)</f>
        <v>0.5339347017337337</v>
      </c>
      <c r="AY340" s="93">
        <f>LN(G340/I340)</f>
        <v>1.9430124953747584E-3</v>
      </c>
      <c r="AZ340" s="93">
        <f>LN(N340/P340)</f>
        <v>4.1969060458428827E-3</v>
      </c>
      <c r="BA340" s="93">
        <f t="shared" ref="BA340" si="2950">AV339</f>
        <v>5.4889712113503408E-2</v>
      </c>
      <c r="BB340" s="93">
        <f>AR339</f>
        <v>-4.3818262865704966E-3</v>
      </c>
      <c r="BC340" s="93">
        <f t="shared" ref="BC340" si="2951">AS339</f>
        <v>-1.9354183745065726E-3</v>
      </c>
      <c r="BD340" s="39">
        <f>IF(AR339&lt;0,1,0)</f>
        <v>1</v>
      </c>
    </row>
    <row r="341" spans="1:62">
      <c r="A341" s="90">
        <v>43003</v>
      </c>
      <c r="B341" s="41">
        <f t="shared" si="265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30"/>
        <v>3368.28215</v>
      </c>
      <c r="T341" s="92" t="str">
        <f t="shared" ref="T341" si="2952">IF(AVERAGE(N340)&lt;S340,"熊",IF(AVERAGE(N340)&gt;S340,"牛",""))</f>
        <v>熊</v>
      </c>
      <c r="U341" s="92">
        <f t="shared" ref="U341" si="2953">MAX(H341,O341)</f>
        <v>3350.6316000000002</v>
      </c>
      <c r="V341" s="92">
        <f t="shared" ref="V341" si="2954">MIN(I341,P341)</f>
        <v>3334.9596999999999</v>
      </c>
      <c r="W341" s="40">
        <f t="shared" ref="W341" si="2955">LN(U341/V341)</f>
        <v>4.6882700429278952E-3</v>
      </c>
      <c r="X341" s="92">
        <f t="shared" ref="X341" si="2956">IF(U341=H341,J341,Q341)</f>
        <v>1008</v>
      </c>
      <c r="Y341" s="92">
        <f t="shared" ref="Y341" si="2957">IF(V341=I341,K341,R341)</f>
        <v>1123</v>
      </c>
      <c r="Z341" s="93">
        <f t="shared" ref="Z341" si="2958">(U341-V341)/(C341)</f>
        <v>4.6857481963552342E-3</v>
      </c>
      <c r="AA341" s="93">
        <f t="shared" ref="AA341" si="2959">LN(C341/N340)</f>
        <v>-2.4735060312818845E-3</v>
      </c>
      <c r="AB341" s="93">
        <f t="shared" ref="AB341" si="2960">LN(N341/U341)</f>
        <v>-2.93584221859683E-3</v>
      </c>
      <c r="AC341" s="93">
        <f t="shared" ref="AC341" si="2961">LN(N341/V341)</f>
        <v>1.7524278243309756E-3</v>
      </c>
      <c r="AD341" s="93">
        <f t="shared" ref="AD341" si="2962">LN(U341/C341)</f>
        <v>1.8051688997456298E-3</v>
      </c>
      <c r="AE341" s="93">
        <f t="shared" ref="AE341" si="2963">LN(V341/C341)</f>
        <v>-2.8831011431822758E-3</v>
      </c>
      <c r="AF341" s="93">
        <f t="shared" ref="AF341" si="2964">LN(N341/C341)</f>
        <v>-1.1306733188512297E-3</v>
      </c>
      <c r="AG341" s="93">
        <f t="shared" ref="AG341" si="2965">LN(N341/N340)</f>
        <v>-3.6041793501331324E-3</v>
      </c>
      <c r="AH341" s="93">
        <f t="shared" ref="AH341" si="2966">LN(D341/C341)</f>
        <v>3.5728718689446315E-5</v>
      </c>
      <c r="AI341" s="93">
        <f t="shared" ref="AI341" si="2967">LN(E341/C341)</f>
        <v>6.1713466884778464E-4</v>
      </c>
      <c r="AJ341" s="93">
        <f t="shared" ref="AJ341" si="2968">LN(F341/C341)</f>
        <v>-1.3825601965713923E-3</v>
      </c>
      <c r="AK341" s="93">
        <f t="shared" ref="AK341" si="2969">+LN(G341/C341)</f>
        <v>-1.1726101471768952E-3</v>
      </c>
      <c r="AL341" s="93">
        <f t="shared" ref="AL341" si="2970">LN(H341/I341)</f>
        <v>4.6882700429278952E-3</v>
      </c>
      <c r="AM341" s="93">
        <f t="shared" ref="AM341" si="2971">LN(O341/P341)</f>
        <v>2.7260972052719915E-3</v>
      </c>
      <c r="AN341" s="93">
        <f t="shared" ref="AN341" si="2972">LN(L341/G341)</f>
        <v>0</v>
      </c>
      <c r="AO341" s="40">
        <f t="shared" ref="AO341" si="2973">(C341-I341)/(H341-I341)</f>
        <v>0.61440540074911065</v>
      </c>
      <c r="AP341" s="40">
        <f t="shared" ref="AP341" si="2974">(N340-I341)/(H341-I341)</f>
        <v>1.142937359222554</v>
      </c>
      <c r="AQ341" s="93">
        <f t="shared" ref="AQ341" si="2975">LN(M341/L341)</f>
        <v>-1.6689666762556915E-4</v>
      </c>
      <c r="AR341" s="93">
        <f t="shared" ref="AR341" si="2976">LN(N341/L341)</f>
        <v>4.1936828325712444E-5</v>
      </c>
      <c r="AS341" s="93">
        <f>LN(N341/C341)</f>
        <v>-1.1306733188512297E-3</v>
      </c>
      <c r="AT341" s="28">
        <f>+(G341-I341)/(H341-I341)</f>
        <v>0.36430171198130945</v>
      </c>
      <c r="AU341" s="28">
        <f>+(N341-P341)/(O341-P341)</f>
        <v>0.60333011158947447</v>
      </c>
      <c r="AV341" s="40">
        <f>+(N341-V341)/(U341-V341)</f>
        <v>0.37324127897701975</v>
      </c>
      <c r="AW341" s="93">
        <f>LN(N341/C341)</f>
        <v>-1.1306733188512297E-3</v>
      </c>
      <c r="AX341" s="28">
        <f>(N341-L341)/(U341-V341)</f>
        <v>8.939566995710314E-3</v>
      </c>
      <c r="AY341" s="93">
        <f>LN(G341/I341)</f>
        <v>1.7104909960054216E-3</v>
      </c>
      <c r="AZ341" s="93">
        <f>LN(N341/P341)</f>
        <v>1.6456256405236933E-3</v>
      </c>
      <c r="BA341" s="93">
        <f t="shared" ref="BA341" si="2977">AV340</f>
        <v>0.84451562552369464</v>
      </c>
      <c r="BB341" s="93">
        <f>AR340</f>
        <v>3.3315280893967637E-3</v>
      </c>
      <c r="BC341" s="93">
        <f t="shared" ref="BC341" si="2978">AS340</f>
        <v>1.7059035795430307E-3</v>
      </c>
      <c r="BD341" s="39">
        <f>IF(AR340&lt;0,1,0)</f>
        <v>0</v>
      </c>
    </row>
    <row r="342" spans="1:62">
      <c r="A342" s="90">
        <v>43004</v>
      </c>
      <c r="B342" s="41">
        <f t="shared" si="265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30"/>
        <v>3367.1818499999999</v>
      </c>
      <c r="T342" s="92" t="str">
        <f t="shared" ref="T342" si="2979">IF(AVERAGE(N341)&lt;S341,"熊",IF(AVERAGE(N341)&gt;S341,"牛",""))</f>
        <v>熊</v>
      </c>
      <c r="U342" s="92">
        <f t="shared" ref="U342" si="2980">MAX(H342,O342)</f>
        <v>3347.0832</v>
      </c>
      <c r="V342" s="92">
        <f t="shared" ref="V342" si="2981">MIN(I342,P342)</f>
        <v>3332.6149</v>
      </c>
      <c r="W342" s="40">
        <f t="shared" ref="W342" si="2982">LN(U342/V342)</f>
        <v>4.3320289060892808E-3</v>
      </c>
      <c r="X342" s="92">
        <f t="shared" ref="X342" si="2983">IF(U342=H342,J342,Q342)</f>
        <v>942</v>
      </c>
      <c r="Y342" s="92">
        <f t="shared" ref="Y342" si="2984">IF(V342=I342,K342,R342)</f>
        <v>1434</v>
      </c>
      <c r="Z342" s="93">
        <f t="shared" ref="Z342" si="2985">(U342-V342)/(C342)</f>
        <v>4.3365657982435109E-3</v>
      </c>
      <c r="AA342" s="93">
        <f t="shared" ref="AA342" si="2986">LN(C342/N341)</f>
        <v>-1.3357180191721685E-3</v>
      </c>
      <c r="AB342" s="93">
        <f t="shared" ref="AB342" si="2987">LN(N342/U342)</f>
        <v>-9.7320094426893845E-4</v>
      </c>
      <c r="AC342" s="93">
        <f t="shared" ref="AC342" si="2988">LN(N342/V342)</f>
        <v>3.3588279618203903E-3</v>
      </c>
      <c r="AD342" s="93">
        <f t="shared" ref="AD342" si="2989">LN(U342/C342)</f>
        <v>3.211974860383578E-3</v>
      </c>
      <c r="AE342" s="93">
        <f t="shared" ref="AE342" si="2990">LN(V342/C342)</f>
        <v>-1.1200540457056618E-3</v>
      </c>
      <c r="AF342" s="93">
        <f t="shared" ref="AF342" si="2991">LN(N342/C342)</f>
        <v>2.2387739161146814E-3</v>
      </c>
      <c r="AG342" s="93">
        <f t="shared" ref="AG342" si="2992">LN(N342/N341)</f>
        <v>9.0305589694268835E-4</v>
      </c>
      <c r="AH342" s="93">
        <f t="shared" ref="AH342" si="2993">LN(D342/C342)</f>
        <v>1.4982402885228246E-3</v>
      </c>
      <c r="AI342" s="93">
        <f t="shared" ref="AI342" si="2994">LN(E342/C342)</f>
        <v>2.3903568409428815E-3</v>
      </c>
      <c r="AJ342" s="93">
        <f t="shared" ref="AJ342" si="2995">LN(F342/C342)</f>
        <v>2.9512362670938747E-3</v>
      </c>
      <c r="AK342" s="93">
        <f t="shared" ref="AK342" si="2996">+LN(G342/C342)</f>
        <v>2.2616217243528768E-3</v>
      </c>
      <c r="AL342" s="93">
        <f t="shared" ref="AL342" si="2997">LN(H342/I342)</f>
        <v>3.5270094455214862E-3</v>
      </c>
      <c r="AM342" s="93">
        <f t="shared" ref="AM342" si="2998">LN(O342/P342)</f>
        <v>3.7851047936177354E-3</v>
      </c>
      <c r="AN342" s="93">
        <f t="shared" ref="AN342" si="2999">LN(L342/G342)</f>
        <v>0</v>
      </c>
      <c r="AO342" s="40">
        <f t="shared" ref="AO342" si="3000">(C342-I342)/(H342-I342)</f>
        <v>8.9177217338191409E-2</v>
      </c>
      <c r="AP342" s="40">
        <f t="shared" ref="AP342" si="3001">(N341-I342)/(H342-I342)</f>
        <v>0.46759274973693299</v>
      </c>
      <c r="AQ342" s="93">
        <f t="shared" ref="AQ342" si="3002">LN(M342/L342)</f>
        <v>1.4757110767508395E-4</v>
      </c>
      <c r="AR342" s="93">
        <f t="shared" ref="AR342" si="3003">LN(N342/L342)</f>
        <v>-2.2847808238215186E-5</v>
      </c>
      <c r="AS342" s="93">
        <f>LN(N342/C342)</f>
        <v>2.2387739161146814E-3</v>
      </c>
      <c r="AT342" s="28">
        <f>+(G342-I342)/(H342-I342)</f>
        <v>0.73020264077933661</v>
      </c>
      <c r="AU342" s="28">
        <f>+(N342-P342)/(O342-P342)</f>
        <v>0.88719121393871014</v>
      </c>
      <c r="AV342" s="40">
        <f>+(N342-V342)/(U342-V342)</f>
        <v>0.77497010706165148</v>
      </c>
      <c r="AW342" s="93">
        <f>LN(N342/C342)</f>
        <v>2.2387739161146814E-3</v>
      </c>
      <c r="AX342" s="28">
        <f>(N342-L342)/(U342-V342)</f>
        <v>-5.2805098041871831E-3</v>
      </c>
      <c r="AY342" s="93">
        <f>LN(G342/I342)</f>
        <v>2.5766563094908636E-3</v>
      </c>
      <c r="AZ342" s="93">
        <f>LN(N342/P342)</f>
        <v>3.3588279618203903E-3</v>
      </c>
      <c r="BA342" s="93">
        <f t="shared" ref="BA342" si="3004">AV341</f>
        <v>0.37324127897701975</v>
      </c>
      <c r="BB342" s="93">
        <f>AR341</f>
        <v>4.1936828325712444E-5</v>
      </c>
      <c r="BC342" s="93">
        <f t="shared" ref="BC342" si="3005">AS341</f>
        <v>-1.1306733188512297E-3</v>
      </c>
      <c r="BD342" s="39">
        <f>IF(AR341&lt;0,1,0)</f>
        <v>0</v>
      </c>
      <c r="BJ342" t="s">
        <v>452</v>
      </c>
    </row>
    <row r="343" spans="1:62">
      <c r="A343" s="90">
        <v>43005</v>
      </c>
      <c r="B343" s="41">
        <f t="shared" si="265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30"/>
        <v>3366.0918249999995</v>
      </c>
      <c r="T343" s="92" t="str">
        <f t="shared" ref="T343" si="3006">IF(AVERAGE(N342)&lt;S342,"熊",IF(AVERAGE(N342)&gt;S342,"牛",""))</f>
        <v>熊</v>
      </c>
      <c r="U343" s="92">
        <f t="shared" ref="U343" si="3007">MAX(H343,O343)</f>
        <v>3349.6473000000001</v>
      </c>
      <c r="V343" s="92">
        <f t="shared" ref="V343" si="3008">MIN(I343,P343)</f>
        <v>3340.4283999999998</v>
      </c>
      <c r="W343" s="40">
        <f t="shared" ref="W343" si="3009">LN(U343/V343)</f>
        <v>2.7559944755733128E-3</v>
      </c>
      <c r="X343" s="92">
        <f t="shared" ref="X343" si="3010">IF(U343=H343,J343,Q343)</f>
        <v>1354</v>
      </c>
      <c r="Y343" s="92">
        <f t="shared" ref="Y343" si="3011">IF(V343=I343,K343,R343)</f>
        <v>941</v>
      </c>
      <c r="Z343" s="93">
        <f t="shared" ref="Z343" si="3012">(U343-V343)/(C343)</f>
        <v>2.759470656008422E-3</v>
      </c>
      <c r="AA343" s="93">
        <f t="shared" ref="AA343" si="3013">LN(C343/N342)</f>
        <v>-8.9922449709429163E-4</v>
      </c>
      <c r="AB343" s="93">
        <f t="shared" ref="AB343" si="3014">LN(N343/U343)</f>
        <v>-1.2498674912633327E-3</v>
      </c>
      <c r="AC343" s="93">
        <f t="shared" ref="AC343" si="3015">LN(N343/V343)</f>
        <v>1.5061269843099825E-3</v>
      </c>
      <c r="AD343" s="93">
        <f t="shared" ref="AD343" si="3016">LN(U343/C343)</f>
        <v>2.6382021514462931E-3</v>
      </c>
      <c r="AE343" s="93">
        <f t="shared" ref="AE343" si="3017">LN(V343/C343)</f>
        <v>-1.1779232412687534E-4</v>
      </c>
      <c r="AF343" s="93">
        <f t="shared" ref="AF343" si="3018">LN(N343/C343)</f>
        <v>1.3883346601830464E-3</v>
      </c>
      <c r="AG343" s="93">
        <f t="shared" ref="AG343" si="3019">LN(N343/N342)</f>
        <v>4.8911016308878777E-4</v>
      </c>
      <c r="AH343" s="93">
        <f t="shared" ref="AH343" si="3020">LN(D343/C343)</f>
        <v>2.3772760536030691E-4</v>
      </c>
      <c r="AI343" s="93">
        <f t="shared" ref="AI343" si="3021">LN(E343/C343)</f>
        <v>5.215629014570847E-4</v>
      </c>
      <c r="AJ343" s="93">
        <f t="shared" ref="AJ343" si="3022">LN(F343/C343)</f>
        <v>-7.4233505383099936E-6</v>
      </c>
      <c r="AK343" s="93">
        <f t="shared" ref="AK343" si="3023">+LN(G343/C343)</f>
        <v>1.1539898819804097E-3</v>
      </c>
      <c r="AL343" s="93">
        <f t="shared" ref="AL343" si="3024">LN(H343/I343)</f>
        <v>1.8407929275859711E-3</v>
      </c>
      <c r="AM343" s="93">
        <f t="shared" ref="AM343" si="3025">LN(O343/P343)</f>
        <v>2.1378517011856031E-3</v>
      </c>
      <c r="AN343" s="93">
        <f t="shared" ref="AN343" si="3026">LN(L343/G343)</f>
        <v>0</v>
      </c>
      <c r="AO343" s="40">
        <f t="shared" ref="AO343" si="3027">(C343-I343)/(H343-I343)</f>
        <v>6.3934879035554601E-2</v>
      </c>
      <c r="AP343" s="40">
        <f t="shared" ref="AP343" si="3028">(N342-I343)/(H343-I343)</f>
        <v>0.55226087380381095</v>
      </c>
      <c r="AQ343" s="93">
        <f t="shared" ref="AQ343" si="3029">LN(M343/L343)</f>
        <v>1.6167656721721433E-4</v>
      </c>
      <c r="AR343" s="93">
        <f t="shared" ref="AR343" si="3030">LN(N343/L343)</f>
        <v>2.3434477820258046E-4</v>
      </c>
      <c r="AS343" s="93">
        <f>LN(N343/C343)</f>
        <v>1.3883346601830464E-3</v>
      </c>
      <c r="AT343" s="28">
        <f>+(G343-I343)/(H343-I343)</f>
        <v>0.69069166653129654</v>
      </c>
      <c r="AU343" s="28">
        <f>+(N343-P343)/(O343-P343)</f>
        <v>0.41510330751808783</v>
      </c>
      <c r="AV343" s="40">
        <f>+(N343-V343)/(U343-V343)</f>
        <v>0.54614975756326034</v>
      </c>
      <c r="AW343" s="93">
        <f>LN(N343/C343)</f>
        <v>1.3883346601830464E-3</v>
      </c>
      <c r="AX343" s="28">
        <f>(N343-L343)/(U343-V343)</f>
        <v>8.5031836770100275E-2</v>
      </c>
      <c r="AY343" s="93">
        <f>LN(G343/I343)</f>
        <v>1.2717822061074158E-3</v>
      </c>
      <c r="AZ343" s="93">
        <f>LN(N343/P343)</f>
        <v>8.8798420992224926E-4</v>
      </c>
      <c r="BA343" s="93">
        <f t="shared" ref="BA343" si="3031">AV342</f>
        <v>0.77497010706165148</v>
      </c>
      <c r="BB343" s="93">
        <f>AR342</f>
        <v>-2.2847808238215186E-5</v>
      </c>
      <c r="BC343" s="93">
        <f t="shared" ref="BC343" si="3032">AS342</f>
        <v>2.2387739161146814E-3</v>
      </c>
      <c r="BD343" s="39">
        <f>IF(AR342&lt;0,1,0)</f>
        <v>1</v>
      </c>
    </row>
    <row r="344" spans="1:62">
      <c r="A344" s="90">
        <v>43006</v>
      </c>
      <c r="B344" s="41">
        <f t="shared" si="265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30"/>
        <v>3365.2152550000001</v>
      </c>
      <c r="T344" s="92" t="str">
        <f t="shared" ref="T344" si="3033">IF(AVERAGE(N343)&lt;S343,"熊",IF(AVERAGE(N343)&gt;S343,"牛",""))</f>
        <v>熊</v>
      </c>
      <c r="U344" s="92">
        <f t="shared" ref="U344" si="3034">MAX(H344,O344)</f>
        <v>3344.5376000000001</v>
      </c>
      <c r="V344" s="92">
        <f t="shared" ref="V344" si="3035">MIN(I344,P344)</f>
        <v>3336.4654</v>
      </c>
      <c r="W344" s="40">
        <f t="shared" ref="W344" si="3036">LN(U344/V344)</f>
        <v>2.4164646919034457E-3</v>
      </c>
      <c r="X344" s="92">
        <f t="shared" ref="X344" si="3037">IF(U344=H344,J344,Q344)</f>
        <v>934</v>
      </c>
      <c r="Y344" s="92">
        <f t="shared" ref="Y344" si="3038">IF(V344=I344,K344,R344)</f>
        <v>1106</v>
      </c>
      <c r="Z344" s="93">
        <f t="shared" ref="Z344" si="3039">(U344-V344)/(C344)</f>
        <v>2.4140475906087463E-3</v>
      </c>
      <c r="AA344" s="93">
        <f t="shared" ref="AA344" si="3040">LN(C344/N343)</f>
        <v>-4.8396637015166372E-4</v>
      </c>
      <c r="AB344" s="93">
        <f t="shared" ref="AB344" si="3041">LN(N344/U344)</f>
        <v>-1.3230606222692626E-3</v>
      </c>
      <c r="AC344" s="93">
        <f t="shared" ref="AC344" si="3042">LN(N344/V344)</f>
        <v>1.0934040696341878E-3</v>
      </c>
      <c r="AD344" s="93">
        <f t="shared" ref="AD344" si="3043">LN(U344/C344)</f>
        <v>2.0722500053303516E-4</v>
      </c>
      <c r="AE344" s="93">
        <f t="shared" ref="AE344" si="3044">LN(V344/C344)</f>
        <v>-2.2092396913703841E-3</v>
      </c>
      <c r="AF344" s="93">
        <f t="shared" ref="AF344" si="3045">LN(N344/C344)</f>
        <v>-1.1158356217361939E-3</v>
      </c>
      <c r="AG344" s="93">
        <f t="shared" ref="AG344" si="3046">LN(N344/N343)</f>
        <v>-1.5998019918878588E-3</v>
      </c>
      <c r="AH344" s="93">
        <f t="shared" ref="AH344" si="3047">LN(D344/C344)</f>
        <v>-4.290892544101472E-4</v>
      </c>
      <c r="AI344" s="93">
        <f t="shared" ref="AI344" si="3048">LN(E344/C344)</f>
        <v>-2.5312435367162207E-4</v>
      </c>
      <c r="AJ344" s="93">
        <f t="shared" ref="AJ344" si="3049">LN(F344/C344)</f>
        <v>-7.4008089938650207E-4</v>
      </c>
      <c r="AK344" s="93">
        <f t="shared" ref="AK344" si="3050">+LN(G344/C344)</f>
        <v>-4.9610900949544859E-4</v>
      </c>
      <c r="AL344" s="93">
        <f t="shared" ref="AL344" si="3051">LN(H344/I344)</f>
        <v>2.4164646919034457E-3</v>
      </c>
      <c r="AM344" s="93">
        <f t="shared" ref="AM344" si="3052">LN(O344/P344)</f>
        <v>1.9851629811592792E-3</v>
      </c>
      <c r="AN344" s="93">
        <f t="shared" ref="AN344" si="3053">LN(L344/G344)</f>
        <v>0</v>
      </c>
      <c r="AO344" s="40">
        <f t="shared" ref="AO344" si="3054">(C344-I344)/(H344-I344)</f>
        <v>0.91414979807237118</v>
      </c>
      <c r="AP344" s="40">
        <f t="shared" ref="AP344" si="3055">(N343-I344)/(H344-I344)</f>
        <v>1.1146775352443907</v>
      </c>
      <c r="AQ344" s="93">
        <f t="shared" ref="AQ344" si="3056">LN(M344/L344)</f>
        <v>1.5201468932174626E-4</v>
      </c>
      <c r="AR344" s="93">
        <f t="shared" ref="AR344" si="3057">LN(N344/L344)</f>
        <v>-6.1972661224084008E-4</v>
      </c>
      <c r="AS344" s="93">
        <f>LN(N344/C344)</f>
        <v>-1.1158356217361939E-3</v>
      </c>
      <c r="AT344" s="28">
        <f>+(G344-I344)/(H344-I344)</f>
        <v>0.70869155868286271</v>
      </c>
      <c r="AU344" s="28">
        <f>+(N344-P344)/(O344-P344)</f>
        <v>0.50542937290740375</v>
      </c>
      <c r="AV344" s="40">
        <f>+(N344-V344)/(U344-V344)</f>
        <v>0.45218156140826649</v>
      </c>
      <c r="AW344" s="93">
        <f>LN(N344/C344)</f>
        <v>-1.1158356217361939E-3</v>
      </c>
      <c r="AX344" s="28">
        <f>(N344-L344)/(U344-V344)</f>
        <v>-0.25650999727459628</v>
      </c>
      <c r="AY344" s="93">
        <f>LN(G344/I344)</f>
        <v>1.7131306818750512E-3</v>
      </c>
      <c r="AZ344" s="93">
        <f>LN(N344/P344)</f>
        <v>1.0038522279892422E-3</v>
      </c>
      <c r="BA344" s="93">
        <f t="shared" ref="BA344" si="3058">AV343</f>
        <v>0.54614975756326034</v>
      </c>
      <c r="BB344" s="93">
        <f>AR343</f>
        <v>2.3434477820258046E-4</v>
      </c>
      <c r="BC344" s="93">
        <f t="shared" ref="BC344" si="3059">AS343</f>
        <v>1.3883346601830464E-3</v>
      </c>
      <c r="BD344" s="39">
        <f>IF(AR343&lt;0,1,0)</f>
        <v>0</v>
      </c>
    </row>
    <row r="345" spans="1:62">
      <c r="A345" s="90">
        <v>43007</v>
      </c>
      <c r="B345" s="41">
        <f t="shared" si="265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30"/>
        <v>3364.1712349999993</v>
      </c>
      <c r="T345" s="92" t="str">
        <f t="shared" ref="T345" si="3060">IF(AVERAGE(N344)&lt;S344,"熊",IF(AVERAGE(N344)&gt;S344,"牛",""))</f>
        <v>熊</v>
      </c>
      <c r="U345" s="92">
        <f t="shared" ref="U345" si="3061">MAX(H345,O345)</f>
        <v>3356.91</v>
      </c>
      <c r="V345" s="92">
        <f t="shared" ref="V345" si="3062">MIN(I345,P345)</f>
        <v>3340.31</v>
      </c>
      <c r="W345" s="40">
        <f t="shared" ref="W345" si="3063">LN(U345/V345)</f>
        <v>4.9572909341589625E-3</v>
      </c>
      <c r="X345" s="92">
        <f t="shared" ref="X345" si="3064">IF(U345=H345,J345,Q345)</f>
        <v>1009</v>
      </c>
      <c r="Y345" s="92">
        <f t="shared" ref="Y345" si="3065">IF(V345=I345,K345,R345)</f>
        <v>930</v>
      </c>
      <c r="Z345" s="93">
        <f t="shared" ref="Z345" si="3066">(U345-V345)/(C345)</f>
        <v>4.9695986300672419E-3</v>
      </c>
      <c r="AA345" s="93">
        <f t="shared" ref="AA345" si="3067">LN(C345/N344)</f>
        <v>5.822982385034885E-5</v>
      </c>
      <c r="AB345" s="93">
        <f t="shared" ref="AB345" si="3068">LN(N345/U345)</f>
        <v>-2.3770301312203081E-3</v>
      </c>
      <c r="AC345" s="93">
        <f t="shared" ref="AC345" si="3069">LN(N345/V345)</f>
        <v>2.5802608029386609E-3</v>
      </c>
      <c r="AD345" s="93">
        <f t="shared" ref="AD345" si="3070">LN(U345/C345)</f>
        <v>4.9572909341589625E-3</v>
      </c>
      <c r="AE345" s="93">
        <f t="shared" ref="AE345" si="3071">LN(V345/C345)</f>
        <v>0</v>
      </c>
      <c r="AF345" s="93">
        <f t="shared" ref="AF345" si="3072">LN(N345/C345)</f>
        <v>2.5802608029386609E-3</v>
      </c>
      <c r="AG345" s="93">
        <f t="shared" ref="AG345" si="3073">LN(N345/N344)</f>
        <v>2.6384906267888394E-3</v>
      </c>
      <c r="AH345" s="93">
        <f t="shared" ref="AH345" si="3074">LN(D345/C345)</f>
        <v>7.4516209226481933E-4</v>
      </c>
      <c r="AI345" s="93">
        <f t="shared" ref="AI345" si="3075">LN(E345/C345)</f>
        <v>1.3253455541712643E-3</v>
      </c>
      <c r="AJ345" s="93">
        <f t="shared" ref="AJ345" si="3076">LN(F345/C345)</f>
        <v>2.1083584003220024E-3</v>
      </c>
      <c r="AK345" s="93">
        <f t="shared" ref="AK345" si="3077">+LN(G345/C345)</f>
        <v>2.4428944735989172E-3</v>
      </c>
      <c r="AL345" s="93">
        <f t="shared" ref="AL345" si="3078">LN(H345/I345)</f>
        <v>4.9572909341589625E-3</v>
      </c>
      <c r="AM345" s="93">
        <f t="shared" ref="AM345" si="3079">LN(O345/P345)</f>
        <v>2.6344494694179113E-3</v>
      </c>
      <c r="AN345" s="93">
        <f t="shared" ref="AN345" si="3080">LN(L345/G345)</f>
        <v>-3.882433928180839E-5</v>
      </c>
      <c r="AO345" s="40">
        <f t="shared" ref="AO345" si="3081">(C345-I345)/(H345-I345)</f>
        <v>0</v>
      </c>
      <c r="AP345" s="40">
        <f t="shared" ref="AP345" si="3082">(N344-I345)/(H345-I345)</f>
        <v>-1.1716867469883308E-2</v>
      </c>
      <c r="AQ345" s="93">
        <f t="shared" ref="AQ345" si="3083">LN(M345/L345)</f>
        <v>6.4488586859810435E-4</v>
      </c>
      <c r="AR345" s="93">
        <f t="shared" ref="AR345" si="3084">LN(N345/L345)</f>
        <v>1.7619066862154916E-4</v>
      </c>
      <c r="AS345" s="93">
        <f>LN(N345/C345)</f>
        <v>2.5802608029386609E-3</v>
      </c>
      <c r="AT345" s="28">
        <f>+(G345-I345)/(H345-I345)</f>
        <v>0.49216867469880227</v>
      </c>
      <c r="AU345" s="28">
        <f>+(N345-P345)/(O345-P345)</f>
        <v>0.61224489795918258</v>
      </c>
      <c r="AV345" s="40">
        <f>+(N345-V345)/(U345-V345)</f>
        <v>0.5198795180722986</v>
      </c>
      <c r="AW345" s="93">
        <f>LN(N345/C345)</f>
        <v>2.5802608029386609E-3</v>
      </c>
      <c r="AX345" s="28">
        <f>(N345-L345)/(U345-V345)</f>
        <v>3.5542168674707754E-2</v>
      </c>
      <c r="AY345" s="93">
        <f>LN(G345/I345)</f>
        <v>2.4428944735989172E-3</v>
      </c>
      <c r="AZ345" s="93">
        <f>LN(N345/P345)</f>
        <v>1.6137519041932548E-3</v>
      </c>
      <c r="BA345" s="93">
        <f t="shared" ref="BA345" si="3085">AV344</f>
        <v>0.45218156140826649</v>
      </c>
      <c r="BB345" s="93">
        <f>AR344</f>
        <v>-6.1972661224084008E-4</v>
      </c>
      <c r="BC345" s="93">
        <f t="shared" ref="BC345" si="3086">AS344</f>
        <v>-1.1158356217361939E-3</v>
      </c>
      <c r="BD345" s="39">
        <f>IF(AR344&lt;0,1,0)</f>
        <v>1</v>
      </c>
    </row>
    <row r="346" spans="1:62">
      <c r="A346" s="90">
        <v>43017</v>
      </c>
      <c r="B346" s="41">
        <f t="shared" si="265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30"/>
        <v>3363.2532149999997</v>
      </c>
      <c r="T346" s="92" t="str">
        <f t="shared" ref="T346" si="3087">IF(AVERAGE(N345)&lt;S345,"熊",IF(AVERAGE(N345)&gt;S345,"牛",""))</f>
        <v>熊</v>
      </c>
      <c r="U346" s="92">
        <f t="shared" ref="U346" si="3088">MAX(H346,O346)</f>
        <v>3410.1704</v>
      </c>
      <c r="V346" s="92">
        <f t="shared" ref="V346" si="3089">MIN(I346,P346)</f>
        <v>3367.4742999999999</v>
      </c>
      <c r="W346" s="40">
        <f t="shared" ref="W346" si="3090">LN(U346/V346)</f>
        <v>1.2599263222473124E-2</v>
      </c>
      <c r="X346" s="92">
        <f t="shared" ref="X346" si="3091">IF(U346=H346,J346,Q346)</f>
        <v>930</v>
      </c>
      <c r="Y346" s="92">
        <f t="shared" ref="Y346" si="3092">IF(V346=I346,K346,R346)</f>
        <v>1424</v>
      </c>
      <c r="Z346" s="93">
        <f t="shared" ref="Z346" si="3093">(U346-V346)/(C346)</f>
        <v>1.2545699755216069E-2</v>
      </c>
      <c r="AA346" s="93">
        <f t="shared" ref="AA346" si="3094">LN(C346/N345)</f>
        <v>1.608574543941664E-2</v>
      </c>
      <c r="AB346" s="93">
        <f t="shared" ref="AB346" si="3095">LN(N346/U346)</f>
        <v>-1.0404240796430646E-2</v>
      </c>
      <c r="AC346" s="93">
        <f t="shared" ref="AC346" si="3096">LN(N346/V346)</f>
        <v>2.1950224260423893E-3</v>
      </c>
      <c r="AD346" s="93">
        <f t="shared" ref="AD346" si="3097">LN(U346/C346)</f>
        <v>2.0326374261850993E-3</v>
      </c>
      <c r="AE346" s="93">
        <f t="shared" ref="AE346" si="3098">LN(V346/C346)</f>
        <v>-1.056662579628798E-2</v>
      </c>
      <c r="AF346" s="93">
        <f t="shared" ref="AF346" si="3099">LN(N346/C346)</f>
        <v>-8.3716033702455044E-3</v>
      </c>
      <c r="AG346" s="93">
        <f t="shared" ref="AG346" si="3100">LN(N346/N345)</f>
        <v>7.7141420691710771E-3</v>
      </c>
      <c r="AH346" s="93">
        <f t="shared" ref="AH346" si="3101">LN(D346/C346)</f>
        <v>-8.264057204444246E-4</v>
      </c>
      <c r="AI346" s="93">
        <f t="shared" ref="AI346" si="3102">LN(E346/C346)</f>
        <v>-2.3795305154928233E-3</v>
      </c>
      <c r="AJ346" s="93">
        <f t="shared" ref="AJ346" si="3103">LN(F346/C346)</f>
        <v>-3.8234216264492055E-3</v>
      </c>
      <c r="AK346" s="93">
        <f t="shared" ref="AK346" si="3104">+LN(G346/C346)</f>
        <v>-3.7484154121505608E-3</v>
      </c>
      <c r="AL346" s="93">
        <f t="shared" ref="AL346" si="3105">LN(H346/I346)</f>
        <v>7.8179212315383825E-3</v>
      </c>
      <c r="AM346" s="93">
        <f t="shared" ref="AM346" si="3106">LN(O346/P346)</f>
        <v>7.0122624872639384E-3</v>
      </c>
      <c r="AN346" s="93">
        <f t="shared" ref="AN346" si="3107">LN(L346/G346)</f>
        <v>0</v>
      </c>
      <c r="AO346" s="40">
        <f t="shared" ref="AO346" si="3108">(C346-I346)/(H346-I346)</f>
        <v>0.73925027770979646</v>
      </c>
      <c r="AP346" s="40">
        <f t="shared" ref="AP346" si="3109">(N345-I346)/(H346-I346)</f>
        <v>-1.3056652796866903</v>
      </c>
      <c r="AQ346" s="93">
        <f t="shared" ref="AQ346" si="3110">LN(M346/L346)</f>
        <v>-1.117387234088403E-3</v>
      </c>
      <c r="AR346" s="93">
        <f t="shared" ref="AR346" si="3111">LN(N346/L346)</f>
        <v>-4.6231879580948968E-3</v>
      </c>
      <c r="AS346" s="93">
        <f>LN(N346/C346)</f>
        <v>-8.3716033702455044E-3</v>
      </c>
      <c r="AT346" s="28">
        <f>+(G346-I346)/(H346-I346)</f>
        <v>0.25978573983771602</v>
      </c>
      <c r="AU346" s="28">
        <f>+(N346-P346)/(O346-P346)</f>
        <v>0.31227264670881366</v>
      </c>
      <c r="AV346" s="40">
        <f>+(N346-V346)/(U346-V346)</f>
        <v>0.1733132534353283</v>
      </c>
      <c r="AW346" s="93">
        <f>LN(N346/C346)</f>
        <v>-8.3716033702455044E-3</v>
      </c>
      <c r="AX346" s="28">
        <f>(N346-L346)/(U346-V346)</f>
        <v>-0.36628169785999498</v>
      </c>
      <c r="AY346" s="93">
        <f>LN(G346/I346)</f>
        <v>2.0368683932025103E-3</v>
      </c>
      <c r="AZ346" s="93">
        <f>LN(N346/P346)</f>
        <v>2.1950224260423893E-3</v>
      </c>
      <c r="BA346" s="93">
        <f t="shared" ref="BA346" si="3112">AV345</f>
        <v>0.5198795180722986</v>
      </c>
      <c r="BB346" s="93">
        <f>AR345</f>
        <v>1.7619066862154916E-4</v>
      </c>
      <c r="BC346" s="93">
        <f t="shared" ref="BC346" si="3113">AS345</f>
        <v>2.5802608029386609E-3</v>
      </c>
      <c r="BD346" s="39">
        <f>IF(AR345&lt;0,1,0)</f>
        <v>0</v>
      </c>
    </row>
    <row r="347" spans="1:62">
      <c r="A347" s="90">
        <v>43018</v>
      </c>
      <c r="B347" s="41">
        <f t="shared" si="265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30"/>
        <v>3363.0179199999998</v>
      </c>
      <c r="T347" s="92" t="str">
        <f t="shared" ref="T347" si="3114">IF(AVERAGE(N346)&lt;S346,"熊",IF(AVERAGE(N346)&gt;S346,"牛",""))</f>
        <v>牛</v>
      </c>
      <c r="U347" s="92">
        <f t="shared" ref="U347" si="3115">MAX(H347,O347)</f>
        <v>3383.8809000000001</v>
      </c>
      <c r="V347" s="92">
        <f t="shared" ref="V347" si="3116">MIN(I347,P347)</f>
        <v>3358.8422999999998</v>
      </c>
      <c r="W347" s="40">
        <f t="shared" ref="W347" si="3117">LN(U347/V347)</f>
        <v>7.4268850576920536E-3</v>
      </c>
      <c r="X347" s="92">
        <f t="shared" ref="X347" si="3118">IF(U347=H347,J347,Q347)</f>
        <v>941</v>
      </c>
      <c r="Y347" s="92">
        <f t="shared" ref="Y347" si="3119">IF(V347=I347,K347,R347)</f>
        <v>1046</v>
      </c>
      <c r="Z347" s="93">
        <f t="shared" ref="Z347" si="3120">(U347-V347)/(C347)</f>
        <v>7.4224850909095728E-3</v>
      </c>
      <c r="AA347" s="93">
        <f t="shared" ref="AA347" si="3121">LN(C347/N346)</f>
        <v>-4.5330481840810872E-4</v>
      </c>
      <c r="AB347" s="93">
        <f t="shared" ref="AB347" si="3122">LN(N347/U347)</f>
        <v>-1.0071783631845154E-4</v>
      </c>
      <c r="AC347" s="93">
        <f t="shared" ref="AC347" si="3123">LN(N347/V347)</f>
        <v>7.3261672213735867E-3</v>
      </c>
      <c r="AD347" s="93">
        <f t="shared" ref="AD347" si="3124">LN(U347/C347)</f>
        <v>3.1185309825751554E-3</v>
      </c>
      <c r="AE347" s="93">
        <f t="shared" ref="AE347" si="3125">LN(V347/C347)</f>
        <v>-4.3083540751167361E-3</v>
      </c>
      <c r="AF347" s="93">
        <f t="shared" ref="AF347" si="3126">LN(N347/C347)</f>
        <v>3.017813146256744E-3</v>
      </c>
      <c r="AG347" s="93">
        <f t="shared" ref="AG347" si="3127">LN(N347/N346)</f>
        <v>2.5645083278486246E-3</v>
      </c>
      <c r="AH347" s="93">
        <f t="shared" ref="AH347" si="3128">LN(D347/C347)</f>
        <v>3.791417437859364E-5</v>
      </c>
      <c r="AI347" s="93">
        <f t="shared" ref="AI347" si="3129">LN(E347/C347)</f>
        <v>1.5218106802113143E-3</v>
      </c>
      <c r="AJ347" s="93">
        <f t="shared" ref="AJ347" si="3130">LN(F347/C347)</f>
        <v>2.9340807675990134E-3</v>
      </c>
      <c r="AK347" s="93">
        <f t="shared" ref="AK347" si="3131">+LN(G347/C347)</f>
        <v>-3.0367601967977247E-3</v>
      </c>
      <c r="AL347" s="93">
        <f t="shared" ref="AL347" si="3132">LN(H347/I347)</f>
        <v>7.4268850576920536E-3</v>
      </c>
      <c r="AM347" s="93">
        <f t="shared" ref="AM347" si="3133">LN(O347/P347)</f>
        <v>6.0952104279288089E-3</v>
      </c>
      <c r="AN347" s="93">
        <f t="shared" ref="AN347" si="3134">LN(L347/G347)</f>
        <v>0</v>
      </c>
      <c r="AO347" s="40">
        <f t="shared" ref="AO347" si="3135">(C347-I347)/(H347-I347)</f>
        <v>0.57919771872228965</v>
      </c>
      <c r="AP347" s="40">
        <f t="shared" ref="AP347" si="3136">(N346-I347)/(H347-I347)</f>
        <v>0.64028340242665327</v>
      </c>
      <c r="AQ347" s="93">
        <f t="shared" ref="AQ347" si="3137">LN(M347/L347)</f>
        <v>5.3929474801776042E-4</v>
      </c>
      <c r="AR347" s="93">
        <f t="shared" ref="AR347" si="3138">LN(N347/L347)</f>
        <v>6.0545733430546027E-3</v>
      </c>
      <c r="AS347" s="93">
        <f>LN(N347/C347)</f>
        <v>3.017813146256744E-3</v>
      </c>
      <c r="AT347" s="28">
        <f>+(G347-I347)/(H347-I347)</f>
        <v>0.17068845702237098</v>
      </c>
      <c r="AU347" s="28">
        <f>+(N347-P347)/(O347-P347)</f>
        <v>0.99331274469275976</v>
      </c>
      <c r="AV347" s="40">
        <f>+(N347-V347)/(U347-V347)</f>
        <v>0.98638901536028611</v>
      </c>
      <c r="AW347" s="93">
        <f>LN(N347/C347)</f>
        <v>3.017813146256744E-3</v>
      </c>
      <c r="AX347" s="28">
        <f>(N347-L347)/(U347-V347)</f>
        <v>0.8157005583379151</v>
      </c>
      <c r="AY347" s="93">
        <f>LN(G347/I347)</f>
        <v>1.271593878318958E-3</v>
      </c>
      <c r="AZ347" s="93">
        <f>LN(N347/P347)</f>
        <v>6.0545733430546027E-3</v>
      </c>
      <c r="BA347" s="93">
        <f t="shared" ref="BA347" si="3139">AV346</f>
        <v>0.1733132534353283</v>
      </c>
      <c r="BB347" s="93">
        <f>AR346</f>
        <v>-4.6231879580948968E-3</v>
      </c>
      <c r="BC347" s="93">
        <f t="shared" ref="BC347" si="3140">AS346</f>
        <v>-8.3716033702455044E-3</v>
      </c>
      <c r="BD347" s="39">
        <f>IF(AR346&lt;0,1,0)</f>
        <v>1</v>
      </c>
    </row>
    <row r="348" spans="1:62">
      <c r="A348" s="90">
        <v>43019</v>
      </c>
      <c r="B348" s="41">
        <f t="shared" si="265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30"/>
        <v>3362.9384600000003</v>
      </c>
      <c r="T348" s="92" t="str">
        <f t="shared" ref="T348" si="3141">IF(AVERAGE(N347)&lt;S347,"熊",IF(AVERAGE(N347)&gt;S347,"牛",""))</f>
        <v>牛</v>
      </c>
      <c r="U348" s="92">
        <f t="shared" ref="U348" si="3142">MAX(H348,O348)</f>
        <v>3395.52</v>
      </c>
      <c r="V348" s="92">
        <f t="shared" ref="V348" si="3143">MIN(I348,P348)</f>
        <v>3379.23</v>
      </c>
      <c r="W348" s="40">
        <f t="shared" ref="W348" si="3144">LN(U348/V348)</f>
        <v>4.8090428118364387E-3</v>
      </c>
      <c r="X348" s="92">
        <f t="shared" ref="X348" si="3145">IF(U348=H348,J348,Q348)</f>
        <v>1301</v>
      </c>
      <c r="Y348" s="92">
        <f t="shared" ref="Y348" si="3146">IF(V348=I348,K348,R348)</f>
        <v>939</v>
      </c>
      <c r="Z348" s="93">
        <f t="shared" ref="Z348" si="3147">(U348-V348)/(C348)</f>
        <v>4.8174172255935161E-3</v>
      </c>
      <c r="AA348" s="93">
        <f t="shared" ref="AA348" si="3148">LN(C348/N347)</f>
        <v>-6.090447724406711E-4</v>
      </c>
      <c r="AB348" s="93">
        <f t="shared" ref="AB348" si="3149">LN(N348/U348)</f>
        <v>-2.1344977000604041E-3</v>
      </c>
      <c r="AC348" s="93">
        <f t="shared" ref="AC348" si="3150">LN(N348/V348)</f>
        <v>2.6745451117761521E-3</v>
      </c>
      <c r="AD348" s="93">
        <f t="shared" ref="AD348" si="3151">LN(U348/C348)</f>
        <v>4.1434322226913782E-3</v>
      </c>
      <c r="AE348" s="93">
        <f t="shared" ref="AE348" si="3152">LN(V348/C348)</f>
        <v>-6.6561058914512284E-4</v>
      </c>
      <c r="AF348" s="93">
        <f t="shared" ref="AF348" si="3153">LN(N348/C348)</f>
        <v>2.0089345226310638E-3</v>
      </c>
      <c r="AG348" s="93">
        <f t="shared" ref="AG348" si="3154">LN(N348/N347)</f>
        <v>1.3998897501904927E-3</v>
      </c>
      <c r="AH348" s="93">
        <f t="shared" ref="AH348" si="3155">LN(D348/C348)</f>
        <v>5.0272580901516955E-5</v>
      </c>
      <c r="AI348" s="93">
        <f t="shared" ref="AI348" si="3156">LN(E348/C348)</f>
        <v>-2.6615918982768804E-5</v>
      </c>
      <c r="AJ348" s="93">
        <f t="shared" ref="AJ348" si="3157">LN(F348/C348)</f>
        <v>-3.1943779220678926E-4</v>
      </c>
      <c r="AK348" s="93">
        <f t="shared" ref="AK348" si="3158">+LN(G348/C348)</f>
        <v>3.604341505415247E-3</v>
      </c>
      <c r="AL348" s="93">
        <f t="shared" ref="AL348" si="3159">LN(H348/I348)</f>
        <v>4.2699520945604563E-3</v>
      </c>
      <c r="AM348" s="93">
        <f t="shared" ref="AM348" si="3160">LN(O348/P348)</f>
        <v>3.3009609831599332E-3</v>
      </c>
      <c r="AN348" s="93">
        <f t="shared" ref="AN348" si="3161">LN(L348/G348)</f>
        <v>5.18475105661758E-4</v>
      </c>
      <c r="AO348" s="40">
        <f t="shared" ref="AO348" si="3162">(C348-I348)/(H348-I348)</f>
        <v>0.15560165975103696</v>
      </c>
      <c r="AP348" s="40">
        <f t="shared" ref="AP348" si="3163">(N347-I348)/(H348-I348)</f>
        <v>0.29807053941909661</v>
      </c>
      <c r="AQ348" s="93">
        <f t="shared" ref="AQ348" si="3164">LN(M348/L348)</f>
        <v>-7.6897131048059265E-4</v>
      </c>
      <c r="AR348" s="93">
        <f t="shared" ref="AR348" si="3165">LN(N348/L348)</f>
        <v>-2.1138820884459551E-3</v>
      </c>
      <c r="AS348" s="93">
        <f>LN(N348/C348)</f>
        <v>2.0089345226310638E-3</v>
      </c>
      <c r="AT348" s="28">
        <f>+(G348-I348)/(H348-I348)</f>
        <v>1</v>
      </c>
      <c r="AU348" s="28">
        <f>+(N348-P348)/(O348-P348)</f>
        <v>0.35299374441467862</v>
      </c>
      <c r="AV348" s="40">
        <f>+(N348-V348)/(U348-V348)</f>
        <v>0.55555555555556801</v>
      </c>
      <c r="AW348" s="93">
        <f>LN(N348/C348)</f>
        <v>2.0089345226310638E-3</v>
      </c>
      <c r="AX348" s="28">
        <f>(N348-L348)/(U348-V348)</f>
        <v>-0.44014732965006964</v>
      </c>
      <c r="AY348" s="93">
        <f>LN(G348/I348)</f>
        <v>4.2699520945604563E-3</v>
      </c>
      <c r="AZ348" s="93">
        <f>LN(N348/P348)</f>
        <v>1.1664632830994763E-3</v>
      </c>
      <c r="BA348" s="93">
        <f t="shared" ref="BA348" si="3166">AV347</f>
        <v>0.98638901536028611</v>
      </c>
      <c r="BB348" s="93">
        <f>AR347</f>
        <v>6.0545733430546027E-3</v>
      </c>
      <c r="BC348" s="93">
        <f t="shared" ref="BC348" si="3167">AS347</f>
        <v>3.017813146256744E-3</v>
      </c>
      <c r="BD348" s="39">
        <f>IF(AR347&lt;0,1,0)</f>
        <v>0</v>
      </c>
      <c r="BE348" s="92"/>
    </row>
    <row r="349" spans="1:62">
      <c r="A349" s="90">
        <v>43020</v>
      </c>
      <c r="B349" s="41">
        <f t="shared" si="265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30"/>
        <v>3363.0834600000003</v>
      </c>
      <c r="T349" s="92" t="str">
        <f t="shared" ref="T349" si="3168">IF(AVERAGE(N348)&lt;S348,"熊",IF(AVERAGE(N348)&gt;S348,"牛",""))</f>
        <v>牛</v>
      </c>
      <c r="U349" s="92">
        <f t="shared" ref="U349" si="3169">MAX(H349,O349)</f>
        <v>3390.2</v>
      </c>
      <c r="V349" s="92">
        <f t="shared" ref="V349" si="3170">MIN(I349,P349)</f>
        <v>3372.69</v>
      </c>
      <c r="W349" s="40">
        <f t="shared" ref="W349" si="3171">LN(U349/V349)</f>
        <v>5.1782711612330173E-3</v>
      </c>
      <c r="X349" s="92">
        <f t="shared" ref="X349" si="3172">IF(U349=H349,J349,Q349)</f>
        <v>1451</v>
      </c>
      <c r="Y349" s="92">
        <f t="shared" ref="Y349" si="3173">IF(V349=I349,K349,R349)</f>
        <v>1419</v>
      </c>
      <c r="Z349" s="93">
        <f t="shared" ref="Z349" si="3174">(U349-V349)/(C349)</f>
        <v>5.1720114723543325E-3</v>
      </c>
      <c r="AA349" s="93">
        <f t="shared" ref="AA349" si="3175">LN(C349/N348)</f>
        <v>-8.1195077838949205E-4</v>
      </c>
      <c r="AB349" s="93">
        <f t="shared" ref="AB349" si="3176">LN(N349/U349)</f>
        <v>-1.210100054695613E-3</v>
      </c>
      <c r="AC349" s="93">
        <f t="shared" ref="AC349" si="3177">LN(N349/V349)</f>
        <v>3.9681711065374728E-3</v>
      </c>
      <c r="AD349" s="93">
        <f t="shared" ref="AD349" si="3178">LN(U349/C349)</f>
        <v>1.3784494776102926E-3</v>
      </c>
      <c r="AE349" s="93">
        <f t="shared" ref="AE349" si="3179">LN(V349/C349)</f>
        <v>-3.7998216836227254E-3</v>
      </c>
      <c r="AF349" s="93">
        <f t="shared" ref="AF349" si="3180">LN(N349/C349)</f>
        <v>1.6834942291468562E-4</v>
      </c>
      <c r="AG349" s="93">
        <f t="shared" ref="AG349" si="3181">LN(N349/N348)</f>
        <v>-6.4360135547479993E-4</v>
      </c>
      <c r="AH349" s="93">
        <f t="shared" ref="AH349" si="3182">LN(D349/C349)</f>
        <v>-1.1224869596529282E-4</v>
      </c>
      <c r="AI349" s="93">
        <f t="shared" ref="AI349" si="3183">LN(E349/C349)</f>
        <v>-1.7722640674036478E-5</v>
      </c>
      <c r="AJ349" s="93">
        <f t="shared" ref="AJ349" si="3184">LN(F349/C349)</f>
        <v>8.8868293303657944E-4</v>
      </c>
      <c r="AK349" s="93">
        <f t="shared" ref="AK349" si="3185">+LN(G349/C349)</f>
        <v>-9.2495053085706839E-4</v>
      </c>
      <c r="AL349" s="93">
        <f t="shared" ref="AL349" si="3186">LN(H349/I349)</f>
        <v>3.2036721828615977E-3</v>
      </c>
      <c r="AM349" s="93">
        <f t="shared" ref="AM349" si="3187">LN(O349/P349)</f>
        <v>5.1782711612330173E-3</v>
      </c>
      <c r="AN349" s="93">
        <f t="shared" ref="AN349" si="3188">LN(L349/G349)</f>
        <v>2.7195923144050625E-4</v>
      </c>
      <c r="AO349" s="40">
        <f t="shared" ref="AO349" si="3189">(C349-I349)/(H349-I349)</f>
        <v>0.67619926199264613</v>
      </c>
      <c r="AP349" s="40">
        <f t="shared" ref="AP349" si="3190">(N348-I349)/(H349-I349)</f>
        <v>0.92988929889301164</v>
      </c>
      <c r="AQ349" s="93">
        <f t="shared" ref="AQ349" si="3191">LN(M349/L349)</f>
        <v>-7.6850546415735532E-5</v>
      </c>
      <c r="AR349" s="93">
        <f t="shared" ref="AR349" si="3192">LN(N349/L349)</f>
        <v>8.2134072233147842E-4</v>
      </c>
      <c r="AS349" s="93">
        <f>LN(N349/C349)</f>
        <v>1.6834942291468562E-4</v>
      </c>
      <c r="AT349" s="28">
        <f>+(G349-I349)/(H349-I349)</f>
        <v>0.38745387453876534</v>
      </c>
      <c r="AU349" s="28">
        <f>+(N349-P349)/(O349-P349)</f>
        <v>0.76584808680754057</v>
      </c>
      <c r="AV349" s="40">
        <f>+(N349-V349)/(U349-V349)</f>
        <v>0.76584808680754057</v>
      </c>
      <c r="AW349" s="93">
        <f>LN(N349/C349)</f>
        <v>1.6834942291468562E-4</v>
      </c>
      <c r="AX349" s="28">
        <f>(N349-L349)/(U349-V349)</f>
        <v>0.15876641918902243</v>
      </c>
      <c r="AY349" s="93">
        <f>LN(G349/I349)</f>
        <v>1.2424934296739246E-3</v>
      </c>
      <c r="AZ349" s="93">
        <f>LN(N349/P349)</f>
        <v>3.9681711065374728E-3</v>
      </c>
      <c r="BA349" s="93">
        <f t="shared" ref="BA349" si="3193">AV348</f>
        <v>0.55555555555556801</v>
      </c>
      <c r="BB349" s="93">
        <f>AR348</f>
        <v>-2.1138820884459551E-3</v>
      </c>
      <c r="BC349" s="93">
        <f t="shared" ref="BC349" si="3194">AS348</f>
        <v>2.0089345226310638E-3</v>
      </c>
      <c r="BD349" s="39">
        <f>IF(AR348&lt;0,1,0)</f>
        <v>1</v>
      </c>
    </row>
    <row r="350" spans="1:62">
      <c r="A350" s="90">
        <v>43021</v>
      </c>
      <c r="B350" s="41">
        <f t="shared" si="265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30"/>
        <v>3364.1139600000001</v>
      </c>
      <c r="T350" s="92" t="str">
        <f t="shared" ref="T350" si="3195">IF(AVERAGE(N349)&lt;S349,"熊",IF(AVERAGE(N349)&gt;S349,"牛",""))</f>
        <v>牛</v>
      </c>
      <c r="U350" s="92">
        <f t="shared" ref="U350" si="3196">MAX(H350,O350)</f>
        <v>3395.35</v>
      </c>
      <c r="V350" s="92">
        <f t="shared" ref="V350" si="3197">MIN(I350,P350)</f>
        <v>3383.45</v>
      </c>
      <c r="W350" s="40">
        <f t="shared" ref="W350" si="3198">LN(U350/V350)</f>
        <v>3.5109494966781311E-3</v>
      </c>
      <c r="X350" s="92">
        <f t="shared" ref="X350" si="3199">IF(U350=H350,J350,Q350)</f>
        <v>1436</v>
      </c>
      <c r="Y350" s="92">
        <f t="shared" ref="Y350" si="3200">IF(V350=I350,K350,R350)</f>
        <v>1012</v>
      </c>
      <c r="Z350" s="93">
        <f t="shared" ref="Z350" si="3201">(U350-V350)/(C350)</f>
        <v>3.5160497328984336E-3</v>
      </c>
      <c r="AA350" s="93">
        <f t="shared" ref="AA350" si="3202">LN(C350/N349)</f>
        <v>-4.7854099085020132E-4</v>
      </c>
      <c r="AB350" s="93">
        <f t="shared" ref="AB350" si="3203">LN(N350/U350)</f>
        <v>-1.4235465211270245E-3</v>
      </c>
      <c r="AC350" s="93">
        <f t="shared" ref="AC350" si="3204">LN(N350/V350)</f>
        <v>2.0874029755511745E-3</v>
      </c>
      <c r="AD350" s="93">
        <f t="shared" ref="AD350" si="3205">LN(U350/C350)</f>
        <v>3.2065728237656997E-3</v>
      </c>
      <c r="AE350" s="93">
        <f t="shared" ref="AE350" si="3206">LN(V350/C350)</f>
        <v>-3.0437667291243836E-4</v>
      </c>
      <c r="AF350" s="93">
        <f t="shared" ref="AF350" si="3207">LN(N350/C350)</f>
        <v>1.7830263026387188E-3</v>
      </c>
      <c r="AG350" s="93">
        <f t="shared" ref="AG350" si="3208">LN(N350/N349)</f>
        <v>1.3044853117886114E-3</v>
      </c>
      <c r="AH350" s="93">
        <f t="shared" ref="AH350" si="3209">LN(D350/C350)</f>
        <v>-9.4553706575799159E-5</v>
      </c>
      <c r="AI350" s="93">
        <f t="shared" ref="AI350" si="3210">LN(E350/C350)</f>
        <v>1.7727824707702908E-5</v>
      </c>
      <c r="AJ350" s="93">
        <f t="shared" ref="AJ350" si="3211">LN(F350/C350)</f>
        <v>4.5786802680425207E-4</v>
      </c>
      <c r="AK350" s="93">
        <f t="shared" ref="AK350" si="3212">+LN(G350/C350)</f>
        <v>2.0071555907869008E-3</v>
      </c>
      <c r="AL350" s="93">
        <f t="shared" ref="AL350" si="3213">LN(H350/I350)</f>
        <v>2.4058874639201868E-3</v>
      </c>
      <c r="AM350" s="93">
        <f t="shared" ref="AM350" si="3214">LN(O350/P350)</f>
        <v>2.7073592962320249E-3</v>
      </c>
      <c r="AN350" s="93">
        <f t="shared" ref="AN350" si="3215">LN(L350/G350)</f>
        <v>1.7396047602884302E-4</v>
      </c>
      <c r="AO350" s="40">
        <f t="shared" ref="AO350" si="3216">(C350-I350)/(H350-I350)</f>
        <v>0.12638036809818265</v>
      </c>
      <c r="AP350" s="40">
        <f t="shared" ref="AP350" si="3217">(N349-I350)/(H350-I350)</f>
        <v>0.32515337423313634</v>
      </c>
      <c r="AQ350" s="93">
        <f t="shared" ref="AQ350" si="3218">LN(M350/L350)</f>
        <v>-5.6326981080302013E-4</v>
      </c>
      <c r="AR350" s="93">
        <f t="shared" ref="AR350" si="3219">LN(N350/L350)</f>
        <v>-3.9808976417706594E-4</v>
      </c>
      <c r="AS350" s="93">
        <f>LN(N350/C350)</f>
        <v>1.7830263026387188E-3</v>
      </c>
      <c r="AT350" s="28">
        <f>+(G350-I350)/(H350-I350)</f>
        <v>0.9607361963190546</v>
      </c>
      <c r="AU350" s="28">
        <f>+(N350-P350)/(O350-P350)</f>
        <v>0.47385620915032534</v>
      </c>
      <c r="AV350" s="40">
        <f>+(N350-V350)/(U350-V350)</f>
        <v>0.59411764705883274</v>
      </c>
      <c r="AW350" s="93">
        <f>LN(N350/C350)</f>
        <v>1.7830263026387188E-3</v>
      </c>
      <c r="AX350" s="28">
        <f>(N350-L350)/(U350-V350)</f>
        <v>-0.113445378151252</v>
      </c>
      <c r="AY350" s="93">
        <f>LN(G350/I350)</f>
        <v>2.3115322636993885E-3</v>
      </c>
      <c r="AZ350" s="93">
        <f>LN(N350/P350)</f>
        <v>1.2838127751050486E-3</v>
      </c>
      <c r="BA350" s="93">
        <f t="shared" ref="BA350" si="3220">AV349</f>
        <v>0.76584808680754057</v>
      </c>
      <c r="BB350" s="93">
        <f>AR349</f>
        <v>8.2134072233147842E-4</v>
      </c>
      <c r="BC350" s="93">
        <f t="shared" ref="BC350" si="3221">AS349</f>
        <v>1.6834942291468562E-4</v>
      </c>
      <c r="BD350" s="39">
        <f>IF(AR349&lt;0,1,0)</f>
        <v>0</v>
      </c>
      <c r="BE350" s="92"/>
    </row>
    <row r="351" spans="1:62">
      <c r="A351" s="90">
        <v>43024</v>
      </c>
      <c r="B351" s="41">
        <f t="shared" si="265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30"/>
        <v>3365.3779600000003</v>
      </c>
      <c r="T351" s="92" t="str">
        <f t="shared" ref="T351" si="3222">IF(AVERAGE(N350)&lt;S350,"熊",IF(AVERAGE(N350)&gt;S350,"牛",""))</f>
        <v>牛</v>
      </c>
      <c r="U351" s="92">
        <f t="shared" ref="U351" si="3223">MAX(H351,O351)</f>
        <v>3400.49</v>
      </c>
      <c r="V351" s="92">
        <f t="shared" ref="V351" si="3224">MIN(I351,P351)</f>
        <v>3374.83</v>
      </c>
      <c r="W351" s="40">
        <f t="shared" ref="W351" si="3225">LN(U351/V351)</f>
        <v>7.5745861997309812E-3</v>
      </c>
      <c r="X351" s="92">
        <f t="shared" ref="X351" si="3226">IF(U351=H351,J351,Q351)</f>
        <v>1046</v>
      </c>
      <c r="Y351" s="92">
        <f t="shared" ref="Y351" si="3227">IF(V351=I351,K351,R351)</f>
        <v>1332</v>
      </c>
      <c r="Z351" s="93">
        <f t="shared" ref="Z351" si="3228">(U351-V351)/(C351)</f>
        <v>7.5621831899091874E-3</v>
      </c>
      <c r="AA351" s="93">
        <f t="shared" ref="AA351" si="3229">LN(C351/N350)</f>
        <v>7.9012699210073256E-4</v>
      </c>
      <c r="AB351" s="93">
        <f t="shared" ref="AB351" si="3230">LN(N351/U351)</f>
        <v>-6.4965945948879137E-3</v>
      </c>
      <c r="AC351" s="93">
        <f t="shared" ref="AC351" si="3231">LN(N351/V351)</f>
        <v>1.0779916048430486E-3</v>
      </c>
      <c r="AD351" s="93">
        <f t="shared" ref="AD351" si="3232">LN(U351/C351)</f>
        <v>2.146109933781505E-3</v>
      </c>
      <c r="AE351" s="93">
        <f t="shared" ref="AE351" si="3233">LN(V351/C351)</f>
        <v>-5.4284762659494888E-3</v>
      </c>
      <c r="AF351" s="93">
        <f t="shared" ref="AF351" si="3234">LN(N351/C351)</f>
        <v>-4.3504846611065002E-3</v>
      </c>
      <c r="AG351" s="93">
        <f t="shared" ref="AG351" si="3235">LN(N351/N350)</f>
        <v>-3.5603576690057216E-3</v>
      </c>
      <c r="AH351" s="93">
        <f t="shared" ref="AH351" si="3236">LN(D351/C351)</f>
        <v>-1.011356468438477E-3</v>
      </c>
      <c r="AI351" s="93">
        <f t="shared" ref="AI351" si="3237">LN(E351/C351)</f>
        <v>-1.3418169622386592E-3</v>
      </c>
      <c r="AJ351" s="93">
        <f t="shared" ref="AJ351" si="3238">LN(F351/C351)</f>
        <v>-6.6331082965341299E-4</v>
      </c>
      <c r="AK351" s="93">
        <f t="shared" ref="AK351" si="3239">+LN(G351/C351)</f>
        <v>-1.6517228861356969E-3</v>
      </c>
      <c r="AL351" s="93">
        <f t="shared" ref="AL351" si="3240">LN(H351/I351)</f>
        <v>3.8745862672176857E-3</v>
      </c>
      <c r="AM351" s="93">
        <f t="shared" ref="AM351" si="3241">LN(O351/P351)</f>
        <v>3.8387422484039628E-3</v>
      </c>
      <c r="AN351" s="93">
        <f t="shared" ref="AN351" si="3242">LN(L351/G351)</f>
        <v>-1.0455339820595541E-3</v>
      </c>
      <c r="AO351" s="40">
        <f t="shared" ref="AO351" si="3243">(C351-I351)/(H351-I351)</f>
        <v>0.44562737642584294</v>
      </c>
      <c r="AP351" s="40">
        <f t="shared" ref="AP351" si="3244">(N350-I351)/(H351-I351)</f>
        <v>0.24182509505702846</v>
      </c>
      <c r="AQ351" s="93">
        <f t="shared" ref="AQ351" si="3245">LN(M351/L351)</f>
        <v>-3.5171045430258007E-4</v>
      </c>
      <c r="AR351" s="93">
        <f t="shared" ref="AR351" si="3246">LN(N351/L351)</f>
        <v>-1.6532277929112616E-3</v>
      </c>
      <c r="AS351" s="93">
        <f>LN(N351/C351)</f>
        <v>-4.3504846611065002E-3</v>
      </c>
      <c r="AT351" s="28">
        <f>+(G351-I351)/(H351-I351)</f>
        <v>1.9771863117853287E-2</v>
      </c>
      <c r="AU351" s="28">
        <f>+(N351-P351)/(O351-P351)</f>
        <v>0.28043143297379564</v>
      </c>
      <c r="AV351" s="40">
        <f>+(N351-V351)/(U351-V351)</f>
        <v>0.14185502727980878</v>
      </c>
      <c r="AW351" s="93">
        <f>LN(N351/C351)</f>
        <v>-4.3504846611065002E-3</v>
      </c>
      <c r="AX351" s="28">
        <f>(N351-L351)/(U351-V351)</f>
        <v>-0.21784879189400536</v>
      </c>
      <c r="AY351" s="93">
        <f>LN(G351/I351)</f>
        <v>7.675344730061937E-5</v>
      </c>
      <c r="AZ351" s="93">
        <f>LN(N351/P351)</f>
        <v>1.0779916048430486E-3</v>
      </c>
      <c r="BA351" s="93">
        <f t="shared" ref="BA351" si="3247">AV350</f>
        <v>0.59411764705883274</v>
      </c>
      <c r="BB351" s="93">
        <f>AR350</f>
        <v>-3.9808976417706594E-4</v>
      </c>
      <c r="BC351" s="93">
        <f t="shared" ref="BC351" si="3248">AS350</f>
        <v>1.7830263026387188E-3</v>
      </c>
      <c r="BD351" s="39">
        <f>IF(AR350&lt;0,1,0)</f>
        <v>1</v>
      </c>
    </row>
    <row r="352" spans="1:62">
      <c r="A352" s="90">
        <v>43025</v>
      </c>
      <c r="B352" s="41">
        <f t="shared" si="265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30"/>
        <v>3365.4179600000002</v>
      </c>
      <c r="T352" s="92" t="str">
        <f t="shared" ref="T352" si="3249">IF(AVERAGE(N351)&lt;S351,"熊",IF(AVERAGE(N351)&gt;S351,"牛",""))</f>
        <v>牛</v>
      </c>
      <c r="U352" s="92">
        <f t="shared" ref="U352" si="3250">MAX(H352,O352)</f>
        <v>3382.35</v>
      </c>
      <c r="V352" s="92">
        <f t="shared" ref="V352" si="3251">MIN(I352,P352)</f>
        <v>3365.71</v>
      </c>
      <c r="W352" s="40">
        <f t="shared" ref="W352" si="3252">LN(U352/V352)</f>
        <v>4.9317977988832858E-3</v>
      </c>
      <c r="X352" s="92">
        <f t="shared" ref="X352" si="3253">IF(U352=H352,J352,Q352)</f>
        <v>1335</v>
      </c>
      <c r="Y352" s="92">
        <f t="shared" ref="Y352" si="3254">IF(V352=I352,K352,R352)</f>
        <v>1026</v>
      </c>
      <c r="Z352" s="93">
        <f t="shared" ref="Z352" si="3255">(U352-V352)/(C352)</f>
        <v>4.9329574324904835E-3</v>
      </c>
      <c r="AA352" s="93">
        <f t="shared" ref="AA352" si="3256">LN(C352/N351)</f>
        <v>-1.5522019793753788E-3</v>
      </c>
      <c r="AB352" s="93">
        <f t="shared" ref="AB352" si="3257">LN(N352/U352)</f>
        <v>-3.0528317160377926E-3</v>
      </c>
      <c r="AC352" s="93">
        <f t="shared" ref="AC352" si="3258">LN(N352/V352)</f>
        <v>1.8789660828453822E-3</v>
      </c>
      <c r="AD352" s="93">
        <f t="shared" ref="AD352" si="3259">LN(U352/C352)</f>
        <v>2.6999918705324349E-3</v>
      </c>
      <c r="AE352" s="93">
        <f t="shared" ref="AE352" si="3260">LN(V352/C352)</f>
        <v>-2.2318059283507096E-3</v>
      </c>
      <c r="AF352" s="93">
        <f t="shared" ref="AF352" si="3261">LN(N352/C352)</f>
        <v>-3.5283984550538763E-4</v>
      </c>
      <c r="AG352" s="93">
        <f t="shared" ref="AG352" si="3262">LN(N352/N351)</f>
        <v>-1.9050418248806437E-3</v>
      </c>
      <c r="AH352" s="93">
        <f t="shared" ref="AH352" si="3263">LN(D352/C352)</f>
        <v>-2.4015476755925717E-4</v>
      </c>
      <c r="AI352" s="93">
        <f t="shared" ref="AI352" si="3264">LN(E352/C352)</f>
        <v>7.2308082985732139E-4</v>
      </c>
      <c r="AJ352" s="93">
        <f t="shared" ref="AJ352" si="3265">LN(F352/C352)</f>
        <v>6.2531768026549434E-4</v>
      </c>
      <c r="AK352" s="93">
        <f t="shared" ref="AK352" si="3266">+LN(G352/C352)</f>
        <v>2.2978237055930142E-3</v>
      </c>
      <c r="AL352" s="93">
        <f t="shared" ref="AL352" si="3267">LN(H352/I352)</f>
        <v>4.6065272300446405E-3</v>
      </c>
      <c r="AM352" s="93">
        <f t="shared" ref="AM352" si="3268">LN(O352/P352)</f>
        <v>3.6579898172228753E-3</v>
      </c>
      <c r="AN352" s="93">
        <f t="shared" ref="AN352" si="3269">LN(L352/G352)</f>
        <v>1.3308825397514111E-4</v>
      </c>
      <c r="AO352" s="40">
        <f t="shared" ref="AO352" si="3270">(C352-I352)/(H352-I352)</f>
        <v>0.48391248391248387</v>
      </c>
      <c r="AP352" s="40">
        <f t="shared" ref="AP352" si="3271">(N351-I352)/(H352-I352)</f>
        <v>0.82110682110680777</v>
      </c>
      <c r="AQ352" s="93">
        <f t="shared" ref="AQ352" si="3272">LN(M352/L352)</f>
        <v>-5.235826781210042E-4</v>
      </c>
      <c r="AR352" s="93">
        <f t="shared" ref="AR352" si="3273">LN(N352/L352)</f>
        <v>-2.7837518050735674E-3</v>
      </c>
      <c r="AS352" s="93">
        <f>LN(N352/C352)</f>
        <v>-3.5283984550538763E-4</v>
      </c>
      <c r="AT352" s="28">
        <f>+(G352-I352)/(H352-I352)</f>
        <v>0.98326898326896917</v>
      </c>
      <c r="AU352" s="28">
        <f>+(N352-P352)/(O352-P352)</f>
        <v>0.16518218623481609</v>
      </c>
      <c r="AV352" s="40">
        <f>+(N352-V352)/(U352-V352)</f>
        <v>0.38040865384615241</v>
      </c>
      <c r="AW352" s="93">
        <f>LN(N352/C352)</f>
        <v>-3.5283984550538763E-4</v>
      </c>
      <c r="AX352" s="28">
        <f>(N352-L352)/(U352-V352)</f>
        <v>-0.56490384615385592</v>
      </c>
      <c r="AY352" s="93">
        <f>LN(G352/I352)</f>
        <v>4.5296296339437242E-3</v>
      </c>
      <c r="AZ352" s="93">
        <f>LN(N352/P352)</f>
        <v>6.0515810118498049E-4</v>
      </c>
      <c r="BA352" s="93">
        <f t="shared" ref="BA352" si="3274">AV351</f>
        <v>0.14185502727980878</v>
      </c>
      <c r="BB352" s="93">
        <f>AR351</f>
        <v>-1.6532277929112616E-3</v>
      </c>
      <c r="BC352" s="93">
        <f t="shared" ref="BC352" si="3275">AS351</f>
        <v>-4.3504846611065002E-3</v>
      </c>
      <c r="BD352" s="39">
        <f>IF(AR351&lt;0,1,0)</f>
        <v>1</v>
      </c>
      <c r="BE352" s="92" t="s">
        <v>500</v>
      </c>
    </row>
    <row r="353" spans="1:58">
      <c r="A353" s="90">
        <v>43026</v>
      </c>
      <c r="B353" s="41">
        <f t="shared" si="265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30"/>
        <v>3365.0459599999995</v>
      </c>
      <c r="T353" s="92" t="str">
        <f t="shared" ref="T353" si="3276">IF(AVERAGE(N352)&lt;S352,"熊",IF(AVERAGE(N352)&gt;S352,"牛",""))</f>
        <v>牛</v>
      </c>
      <c r="U353" s="92">
        <f t="shared" ref="U353" si="3277">MAX(H353,O353)</f>
        <v>3382.61</v>
      </c>
      <c r="V353" s="92">
        <f t="shared" ref="V353" si="3278">MIN(I353,P353)</f>
        <v>3372</v>
      </c>
      <c r="W353" s="40">
        <f t="shared" ref="W353" si="3279">LN(U353/V353)</f>
        <v>3.1415607196260973E-3</v>
      </c>
      <c r="X353" s="92">
        <f t="shared" ref="X353" si="3280">IF(U353=H353,J353,Q353)</f>
        <v>1458</v>
      </c>
      <c r="Y353" s="92">
        <f t="shared" ref="Y353" si="3281">IF(V353=I353,K353,R353)</f>
        <v>1431</v>
      </c>
      <c r="Z353" s="93">
        <f t="shared" ref="Z353" si="3282">(U353-V353)/(C353)</f>
        <v>3.1450735579645435E-3</v>
      </c>
      <c r="AA353" s="93">
        <f t="shared" ref="AA353" si="3283">LN(C353/N352)</f>
        <v>4.4177142160939988E-4</v>
      </c>
      <c r="AB353" s="93">
        <f t="shared" ref="AB353" si="3284">LN(N353/U353)</f>
        <v>-2.4244574656049036E-4</v>
      </c>
      <c r="AC353" s="93">
        <f t="shared" ref="AC353" si="3285">LN(N353/V353)</f>
        <v>2.8991149730655088E-3</v>
      </c>
      <c r="AD353" s="93">
        <f t="shared" ref="AD353" si="3286">LN(U353/C353)</f>
        <v>2.6879269721703349E-3</v>
      </c>
      <c r="AE353" s="93">
        <f t="shared" ref="AE353" si="3287">LN(V353/C353)</f>
        <v>-4.5363374745580097E-4</v>
      </c>
      <c r="AF353" s="93">
        <f t="shared" ref="AF353" si="3288">LN(N353/C353)</f>
        <v>2.4454812256098956E-3</v>
      </c>
      <c r="AG353" s="93">
        <f t="shared" ref="AG353" si="3289">LN(N353/N352)</f>
        <v>2.8872526472191198E-3</v>
      </c>
      <c r="AH353" s="93">
        <f t="shared" ref="AH353" si="3290">LN(D353/C353)</f>
        <v>8.918426622267306E-4</v>
      </c>
      <c r="AI353" s="93">
        <f t="shared" ref="AI353" si="3291">LN(E353/C353)</f>
        <v>1.1109779080466897E-3</v>
      </c>
      <c r="AJ353" s="93">
        <f t="shared" ref="AJ353" si="3292">LN(F353/C353)</f>
        <v>8.5334097036865572E-4</v>
      </c>
      <c r="AK353" s="93">
        <f t="shared" ref="AK353" si="3293">+LN(G353/C353)</f>
        <v>2.3035344849712935E-3</v>
      </c>
      <c r="AL353" s="93">
        <f t="shared" ref="AL353" si="3294">LN(H353/I353)</f>
        <v>2.4898354502831204E-3</v>
      </c>
      <c r="AM353" s="93">
        <f t="shared" ref="AM353" si="3295">LN(O353/P353)</f>
        <v>3.1415607196260973E-3</v>
      </c>
      <c r="AN353" s="93">
        <f t="shared" ref="AN353" si="3296">LN(L353/G353)</f>
        <v>-2.6617257152433851E-5</v>
      </c>
      <c r="AO353" s="40">
        <f t="shared" ref="AO353" si="3297">(C353-I353)/(H353-I353)</f>
        <v>0</v>
      </c>
      <c r="AP353" s="40">
        <f t="shared" ref="AP353" si="3298">(N352-I353)/(H353-I353)</f>
        <v>-0.17717003567185044</v>
      </c>
      <c r="AQ353" s="93">
        <f t="shared" ref="AQ353" si="3299">LN(M353/L353)</f>
        <v>-1.3901274355159726E-4</v>
      </c>
      <c r="AR353" s="93">
        <f t="shared" ref="AR353" si="3300">LN(N353/L353)</f>
        <v>1.6856399779090252E-4</v>
      </c>
      <c r="AS353" s="93">
        <f>LN(N353/C353)</f>
        <v>2.4454812256098956E-3</v>
      </c>
      <c r="AT353" s="28">
        <f>+(G353-I353)/(H353-I353)</f>
        <v>0.92508917954814274</v>
      </c>
      <c r="AU353" s="28">
        <f>+(N353-P353)/(O353-P353)</f>
        <v>0.92271442035813822</v>
      </c>
      <c r="AV353" s="40">
        <f>+(N353-V353)/(U353-V353)</f>
        <v>0.92271442035813822</v>
      </c>
      <c r="AW353" s="93">
        <f>LN(N353/C353)</f>
        <v>2.4454812256098956E-3</v>
      </c>
      <c r="AX353" s="28">
        <f>(N353-L353)/(U353-V353)</f>
        <v>5.3722902921786699E-2</v>
      </c>
      <c r="AY353" s="93">
        <f>LN(G353/I353)</f>
        <v>2.3035344849712935E-3</v>
      </c>
      <c r="AZ353" s="93">
        <f>LN(N353/P353)</f>
        <v>2.8991149730655088E-3</v>
      </c>
      <c r="BA353" s="93">
        <f t="shared" ref="BA353" si="3301">AV352</f>
        <v>0.38040865384615241</v>
      </c>
      <c r="BB353" s="93">
        <f>AR352</f>
        <v>-2.7837518050735674E-3</v>
      </c>
      <c r="BC353" s="93">
        <f t="shared" ref="BC353" si="3302">AS352</f>
        <v>-3.5283984550538763E-4</v>
      </c>
      <c r="BD353" s="39">
        <f>IF(AR352&lt;0,1,0)</f>
        <v>1</v>
      </c>
      <c r="BE353" t="s">
        <v>503</v>
      </c>
    </row>
    <row r="354" spans="1:58">
      <c r="A354" s="90">
        <v>43027</v>
      </c>
      <c r="B354" s="41">
        <f t="shared" si="265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30"/>
        <v>3364.8585849999995</v>
      </c>
      <c r="T354" s="92" t="str">
        <f t="shared" ref="T354" si="3303">IF(AVERAGE(N353)&lt;S353,"熊",IF(AVERAGE(N353)&gt;S353,"牛",""))</f>
        <v>牛</v>
      </c>
      <c r="U354" s="92">
        <f t="shared" ref="U354" si="3304">MAX(H354,O354)</f>
        <v>3378.58</v>
      </c>
      <c r="V354" s="92">
        <f t="shared" ref="V354" si="3305">MIN(I354,P354)</f>
        <v>3359.76</v>
      </c>
      <c r="W354" s="40">
        <f t="shared" ref="W354" si="3306">LN(U354/V354)</f>
        <v>5.5859600247538119E-3</v>
      </c>
      <c r="X354" s="92">
        <f t="shared" ref="X354" si="3307">IF(U354=H354,J354,Q354)</f>
        <v>935</v>
      </c>
      <c r="Y354" s="92">
        <f t="shared" ref="Y354" si="3308">IF(V354=I354,K354,R354)</f>
        <v>1421</v>
      </c>
      <c r="Z354" s="93">
        <f t="shared" ref="Z354" si="3309">(U354-V354)/(C354)</f>
        <v>5.5768911646871099E-3</v>
      </c>
      <c r="AA354" s="93">
        <f t="shared" ref="AA354" si="3310">LN(C354/N353)</f>
        <v>-2.1165031441416219E-3</v>
      </c>
      <c r="AB354" s="93">
        <f t="shared" ref="AB354" si="3311">LN(N354/U354)</f>
        <v>-2.4923146814797795E-3</v>
      </c>
      <c r="AC354" s="93">
        <f t="shared" ref="AC354" si="3312">LN(N354/V354)</f>
        <v>3.0936453432739886E-3</v>
      </c>
      <c r="AD354" s="93">
        <f t="shared" ref="AD354" si="3313">LN(U354/C354)</f>
        <v>1.1668509087634025E-3</v>
      </c>
      <c r="AE354" s="93">
        <f t="shared" ref="AE354" si="3314">LN(V354/C354)</f>
        <v>-4.4191091159905089E-3</v>
      </c>
      <c r="AF354" s="93">
        <f t="shared" ref="AF354" si="3315">LN(N354/C354)</f>
        <v>-1.3254637727164844E-3</v>
      </c>
      <c r="AG354" s="93">
        <f t="shared" ref="AG354" si="3316">LN(N354/N353)</f>
        <v>-3.4419669168581279E-3</v>
      </c>
      <c r="AH354" s="93">
        <f t="shared" ref="AH354" si="3317">LN(D354/C354)</f>
        <v>-2.8155114117872279E-4</v>
      </c>
      <c r="AI354" s="93">
        <f t="shared" ref="AI354" si="3318">LN(E354/C354)</f>
        <v>1.1668509087634025E-3</v>
      </c>
      <c r="AJ354" s="93">
        <f t="shared" ref="AJ354" si="3319">LN(F354/C354)</f>
        <v>-5.9267337195107435E-5</v>
      </c>
      <c r="AK354" s="93">
        <f t="shared" ref="AK354" si="3320">+LN(G354/C354)</f>
        <v>-1.3195293715866174E-3</v>
      </c>
      <c r="AL354" s="93">
        <f t="shared" ref="AL354" si="3321">LN(H354/I354)</f>
        <v>4.7618360560534156E-3</v>
      </c>
      <c r="AM354" s="93">
        <f t="shared" ref="AM354" si="3322">LN(O354/P354)</f>
        <v>3.8203475267379354E-3</v>
      </c>
      <c r="AN354" s="93">
        <f t="shared" ref="AN354" si="3323">LN(L354/G354)</f>
        <v>-1.6024119301213388E-4</v>
      </c>
      <c r="AO354" s="40">
        <f t="shared" ref="AO354" si="3324">(C354-I354)/(H354-I354)</f>
        <v>0.75451713395637876</v>
      </c>
      <c r="AP354" s="40">
        <f t="shared" ref="AP354" si="3325">(N353-I354)/(H354-I354)</f>
        <v>1.2000000000000057</v>
      </c>
      <c r="AQ354" s="93">
        <f t="shared" ref="AQ354" si="3326">LN(M354/L354)</f>
        <v>-1.0540772233810388E-3</v>
      </c>
      <c r="AR354" s="93">
        <f t="shared" ref="AR354" si="3327">LN(N354/L354)</f>
        <v>1.5430679188231314E-4</v>
      </c>
      <c r="AS354" s="93">
        <f>LN(N354/C354)</f>
        <v>-1.3254637727164844E-3</v>
      </c>
      <c r="AT354" s="28">
        <f>+(G354-I354)/(H354-I354)</f>
        <v>0.47725856697819219</v>
      </c>
      <c r="AU354" s="28">
        <f>+(N354-P354)/(O354-P354)</f>
        <v>0.80948678071540592</v>
      </c>
      <c r="AV354" s="40">
        <f>+(N354-V354)/(U354-V354)</f>
        <v>0.55313496280552688</v>
      </c>
      <c r="AW354" s="93">
        <f>LN(N354/C354)</f>
        <v>-1.3254637727164844E-3</v>
      </c>
      <c r="AX354" s="28">
        <f>(N354-L354)/(U354-V354)</f>
        <v>2.7630180658872999E-2</v>
      </c>
      <c r="AY354" s="93">
        <f>LN(G354/I354)</f>
        <v>2.2754557757035132E-3</v>
      </c>
      <c r="AZ354" s="93">
        <f>LN(N354/P354)</f>
        <v>3.0936453432739886E-3</v>
      </c>
      <c r="BA354" s="93">
        <f t="shared" ref="BA354" si="3328">AV353</f>
        <v>0.92271442035813822</v>
      </c>
      <c r="BB354" s="93">
        <f>AR353</f>
        <v>1.6856399779090252E-4</v>
      </c>
      <c r="BC354" s="93">
        <f t="shared" ref="BC354" si="3329">AS353</f>
        <v>2.4454812256098956E-3</v>
      </c>
      <c r="BD354" s="39">
        <f>IF(AR353&lt;0,1,0)</f>
        <v>0</v>
      </c>
      <c r="BE354" s="92"/>
      <c r="BF354" s="92"/>
    </row>
    <row r="355" spans="1:58">
      <c r="A355" s="90">
        <v>43028</v>
      </c>
      <c r="B355" s="41">
        <f t="shared" si="265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30"/>
        <v>3364.7955849999998</v>
      </c>
      <c r="T355" s="92" t="str">
        <f t="shared" ref="T355" si="3330">IF(AVERAGE(N354)&lt;S354,"熊",IF(AVERAGE(N354)&gt;S354,"牛",""))</f>
        <v>牛</v>
      </c>
      <c r="U355" s="92">
        <f t="shared" ref="U355" si="3331">MAX(H355,O355)</f>
        <v>3379.49</v>
      </c>
      <c r="V355" s="92">
        <f t="shared" ref="V355" si="3332">MIN(I355,P355)</f>
        <v>3360.56</v>
      </c>
      <c r="W355" s="40">
        <f t="shared" ref="W355" si="3333">LN(U355/V355)</f>
        <v>5.6171837818540828E-3</v>
      </c>
      <c r="X355" s="92">
        <f t="shared" ref="X355" si="3334">IF(U355=H355,J355,Q355)</f>
        <v>1459</v>
      </c>
      <c r="Y355" s="92">
        <f t="shared" ref="Y355" si="3335">IF(V355=I355,K355,R355)</f>
        <v>945</v>
      </c>
      <c r="Z355" s="93">
        <f t="shared" ref="Z355" si="3336">(U355-V355)/(C355)</f>
        <v>5.6280492699590113E-3</v>
      </c>
      <c r="AA355" s="93">
        <f t="shared" ref="AA355" si="3337">LN(C355/N354)</f>
        <v>-1.9781166232087973E-3</v>
      </c>
      <c r="AB355" s="93">
        <f t="shared" ref="AB355" si="3338">LN(N355/U355)</f>
        <v>-2.5154887653304714E-4</v>
      </c>
      <c r="AC355" s="93">
        <f t="shared" ref="AC355" si="3339">LN(N355/V355)</f>
        <v>5.3656349053209052E-3</v>
      </c>
      <c r="AD355" s="93">
        <f t="shared" ref="AD355" si="3340">LN(U355/C355)</f>
        <v>4.7397389636799209E-3</v>
      </c>
      <c r="AE355" s="93">
        <f t="shared" ref="AE355" si="3341">LN(V355/C355)</f>
        <v>-8.7744481817403634E-4</v>
      </c>
      <c r="AF355" s="93">
        <f t="shared" ref="AF355" si="3342">LN(N355/C355)</f>
        <v>4.4881900871470625E-3</v>
      </c>
      <c r="AG355" s="93">
        <f t="shared" ref="AG355" si="3343">LN(N355/N354)</f>
        <v>2.5100734639381867E-3</v>
      </c>
      <c r="AH355" s="93">
        <f t="shared" ref="AH355" si="3344">LN(D355/C355)</f>
        <v>5.9459925514110799E-5</v>
      </c>
      <c r="AI355" s="93">
        <f t="shared" ref="AI355" si="3345">LN(E355/C355)</f>
        <v>1.0222184812171394E-3</v>
      </c>
      <c r="AJ355" s="93">
        <f t="shared" ref="AJ355" si="3346">LN(F355/C355)</f>
        <v>2.7943091401132843E-4</v>
      </c>
      <c r="AK355" s="93">
        <f t="shared" ref="AK355" si="3347">+LN(G355/C355)</f>
        <v>2.1650333434535306E-3</v>
      </c>
      <c r="AL355" s="93">
        <f t="shared" ref="AL355" si="3348">LN(H355/I355)</f>
        <v>3.1492720317608338E-3</v>
      </c>
      <c r="AM355" s="93">
        <f t="shared" ref="AM355" si="3349">LN(O355/P355)</f>
        <v>3.0108989943325899E-3</v>
      </c>
      <c r="AN355" s="93">
        <f t="shared" ref="AN355" si="3350">LN(L355/G355)</f>
        <v>6.7913328598672828E-4</v>
      </c>
      <c r="AO355" s="40">
        <f t="shared" ref="AO355" si="3351">(C355-I355)/(H355-I355)</f>
        <v>0.27830188679248097</v>
      </c>
      <c r="AP355" s="40">
        <f t="shared" ref="AP355" si="3352">(N354-I355)/(H355-I355)</f>
        <v>0.9066037735849255</v>
      </c>
      <c r="AQ355" s="93">
        <f t="shared" ref="AQ355" si="3353">LN(M355/L355)</f>
        <v>2.0453929078384679E-4</v>
      </c>
      <c r="AR355" s="93">
        <f t="shared" ref="AR355" si="3354">LN(N355/L355)</f>
        <v>1.6440234577067248E-3</v>
      </c>
      <c r="AS355" s="93">
        <f>LN(N355/C355)</f>
        <v>4.4881900871470625E-3</v>
      </c>
      <c r="AT355" s="28">
        <f>+(G355-I355)/(H355-I355)</f>
        <v>0.96603773584908725</v>
      </c>
      <c r="AU355" s="28">
        <f>+(N355-P355)/(O355-P355)</f>
        <v>0.91633858267717305</v>
      </c>
      <c r="AV355" s="40">
        <f>+(N355-V355)/(U355-V355)</f>
        <v>0.95509772847332719</v>
      </c>
      <c r="AW355" s="93">
        <f>LN(N355/C355)</f>
        <v>4.4881900871470625E-3</v>
      </c>
      <c r="AX355" s="28">
        <f>(N355-L355)/(U355-V355)</f>
        <v>0.29318541996829239</v>
      </c>
      <c r="AY355" s="93">
        <f>LN(G355/I355)</f>
        <v>3.0424781616275646E-3</v>
      </c>
      <c r="AZ355" s="93">
        <f>LN(N355/P355)</f>
        <v>2.7593501177997325E-3</v>
      </c>
      <c r="BA355" s="93">
        <f t="shared" ref="BA355" si="3355">AV354</f>
        <v>0.55313496280552688</v>
      </c>
      <c r="BB355" s="93">
        <f>AR354</f>
        <v>1.5430679188231314E-4</v>
      </c>
      <c r="BC355" s="93">
        <f t="shared" ref="BC355" si="3356">AS354</f>
        <v>-1.3254637727164844E-3</v>
      </c>
      <c r="BD355" s="39">
        <f>IF(AR354&lt;0,1,0)</f>
        <v>0</v>
      </c>
      <c r="BE355" s="92"/>
    </row>
    <row r="356" spans="1:58">
      <c r="A356" s="90">
        <v>43031</v>
      </c>
      <c r="B356" s="41">
        <f t="shared" si="265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30"/>
        <v>3366.0441549999996</v>
      </c>
      <c r="T356" s="92" t="str">
        <f t="shared" ref="T356" si="3357">IF(AVERAGE(N355)&lt;S355,"熊",IF(AVERAGE(N355)&gt;S355,"牛",""))</f>
        <v>牛</v>
      </c>
      <c r="U356" s="92">
        <f t="shared" ref="U356" si="3358">MAX(H356,O356)</f>
        <v>3384.93</v>
      </c>
      <c r="V356" s="92">
        <f t="shared" ref="V356" si="3359">MIN(I356,P356)</f>
        <v>3374.77</v>
      </c>
      <c r="W356" s="40">
        <f t="shared" ref="W356" si="3360">LN(U356/V356)</f>
        <v>3.0060528280183639E-3</v>
      </c>
      <c r="X356" s="92">
        <f t="shared" ref="X356" si="3361">IF(U356=H356,J356,Q356)</f>
        <v>937</v>
      </c>
      <c r="Y356" s="92">
        <f t="shared" ref="Y356" si="3362">IF(V356=I356,K356,R356)</f>
        <v>1014</v>
      </c>
      <c r="Z356" s="93">
        <f t="shared" ref="Z356" si="3363">(U356-V356)/(C356)</f>
        <v>3.0038908665160347E-3</v>
      </c>
      <c r="AA356" s="93">
        <f t="shared" ref="AA356" si="3364">LN(C356/N355)</f>
        <v>1.076776637410047E-3</v>
      </c>
      <c r="AB356" s="93">
        <f t="shared" ref="AB356" si="3365">LN(N356/U356)</f>
        <v>-1.2533960095562531E-3</v>
      </c>
      <c r="AC356" s="93">
        <f t="shared" ref="AC356" si="3366">LN(N356/V356)</f>
        <v>1.7526568184622151E-3</v>
      </c>
      <c r="AD356" s="93">
        <f t="shared" ref="AD356" si="3367">LN(U356/C356)</f>
        <v>7.8318838500808399E-4</v>
      </c>
      <c r="AE356" s="93">
        <f t="shared" ref="AE356" si="3368">LN(V356/C356)</f>
        <v>-2.2228644430102897E-3</v>
      </c>
      <c r="AF356" s="93">
        <f t="shared" ref="AF356" si="3369">LN(N356/C356)</f>
        <v>-4.7020762454817104E-4</v>
      </c>
      <c r="AG356" s="93">
        <f t="shared" ref="AG356" si="3370">LN(N356/N355)</f>
        <v>6.065690128619519E-4</v>
      </c>
      <c r="AH356" s="93">
        <f t="shared" ref="AH356" si="3371">LN(D356/C356)</f>
        <v>-2.6021337643575092E-4</v>
      </c>
      <c r="AI356" s="93">
        <f t="shared" ref="AI356" si="3372">LN(E356/C356)</f>
        <v>1.9215959356766354E-4</v>
      </c>
      <c r="AJ356" s="93">
        <f t="shared" ref="AJ356" si="3373">LN(F356/C356)</f>
        <v>-8.5744655425694889E-5</v>
      </c>
      <c r="AK356" s="93">
        <f t="shared" ref="AK356" si="3374">+LN(G356/C356)</f>
        <v>-9.7023056501190129E-4</v>
      </c>
      <c r="AL356" s="93">
        <f t="shared" ref="AL356" si="3375">LN(H356/I356)</f>
        <v>3.0060528280183639E-3</v>
      </c>
      <c r="AM356" s="93">
        <f t="shared" ref="AM356" si="3376">LN(O356/P356)</f>
        <v>2.3312309570601951E-3</v>
      </c>
      <c r="AN356" s="93">
        <f t="shared" ref="AN356" si="3377">LN(L356/G356)</f>
        <v>7.3983649647208139E-5</v>
      </c>
      <c r="AO356" s="40">
        <f t="shared" ref="AO356" si="3378">(C356-I356)/(H356-I356)</f>
        <v>0.7391732283464888</v>
      </c>
      <c r="AP356" s="40">
        <f t="shared" ref="AP356" si="3379">(N355-I356)/(H356-I356)</f>
        <v>0.38090551181101834</v>
      </c>
      <c r="AQ356" s="93">
        <f t="shared" ref="AQ356" si="3380">LN(M356/L356)</f>
        <v>7.1019154487636759E-5</v>
      </c>
      <c r="AR356" s="93">
        <f t="shared" ref="AR356" si="3381">LN(N356/L356)</f>
        <v>4.2603929081654605E-4</v>
      </c>
      <c r="AS356" s="93">
        <f>LN(N356/C356)</f>
        <v>-4.7020762454817104E-4</v>
      </c>
      <c r="AT356" s="28">
        <f>+(G356-I356)/(H356-I356)</f>
        <v>0.41633858267717311</v>
      </c>
      <c r="AU356" s="28">
        <f>+(N356-P356)/(O356-P356)</f>
        <v>0.56345177664974533</v>
      </c>
      <c r="AV356" s="40">
        <f>+(N356-V356)/(U356-V356)</f>
        <v>0.58267716535434622</v>
      </c>
      <c r="AW356" s="93">
        <f>LN(N356/C356)</f>
        <v>-4.7020762454817104E-4</v>
      </c>
      <c r="AX356" s="28">
        <f>(N356-L356)/(U356-V356)</f>
        <v>0.14173228346457434</v>
      </c>
      <c r="AY356" s="93">
        <f>LN(G356/I356)</f>
        <v>1.2526338779984354E-3</v>
      </c>
      <c r="AZ356" s="93">
        <f>LN(N356/P356)</f>
        <v>1.3142045479283028E-3</v>
      </c>
      <c r="BA356" s="93">
        <f t="shared" ref="BA356" si="3382">AV355</f>
        <v>0.95509772847332719</v>
      </c>
      <c r="BB356" s="93">
        <f>AR355</f>
        <v>1.6440234577067248E-3</v>
      </c>
      <c r="BC356" s="93">
        <f t="shared" ref="BC356" si="3383">AS355</f>
        <v>4.4881900871470625E-3</v>
      </c>
      <c r="BD356" s="39">
        <f>IF(AR355&lt;0,1,0)</f>
        <v>0</v>
      </c>
    </row>
    <row r="357" spans="1:58">
      <c r="A357" s="90">
        <v>43032</v>
      </c>
      <c r="B357" s="41">
        <f t="shared" si="265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30"/>
        <v>3366.9176949999992</v>
      </c>
      <c r="T357" s="92" t="str">
        <f t="shared" ref="T357" si="3384">IF(AVERAGE(N356)&lt;S356,"熊",IF(AVERAGE(N356)&gt;S356,"牛",""))</f>
        <v>牛</v>
      </c>
      <c r="U357" s="92">
        <f t="shared" ref="U357" si="3385">MAX(H357,O357)</f>
        <v>3388.64</v>
      </c>
      <c r="V357" s="92">
        <f t="shared" ref="V357" si="3386">MIN(I357,P357)</f>
        <v>3374.19</v>
      </c>
      <c r="W357" s="40">
        <f t="shared" ref="W357" si="3387">LN(U357/V357)</f>
        <v>4.273365437269909E-3</v>
      </c>
      <c r="X357" s="92">
        <f t="shared" ref="X357" si="3388">IF(U357=H357,J357,Q357)</f>
        <v>1459</v>
      </c>
      <c r="Y357" s="92">
        <f t="shared" ref="Y357" si="3389">IF(V357=I357,K357,R357)</f>
        <v>932</v>
      </c>
      <c r="Z357" s="93">
        <f t="shared" ref="Z357" si="3390">(U357-V357)/(C357)</f>
        <v>4.2794653777923344E-3</v>
      </c>
      <c r="AA357" s="93">
        <f t="shared" ref="AA357" si="3391">LN(C357/N356)</f>
        <v>-1.2135061750104346E-3</v>
      </c>
      <c r="AB357" s="93">
        <f t="shared" ref="AB357" si="3392">LN(N357/U357)</f>
        <v>-1.1804842360044615E-4</v>
      </c>
      <c r="AC357" s="93">
        <f t="shared" ref="AC357" si="3393">LN(N357/V357)</f>
        <v>4.1553170136694852E-3</v>
      </c>
      <c r="AD357" s="93">
        <f t="shared" ref="AD357" si="3394">LN(U357/C357)</f>
        <v>3.5623364595480538E-3</v>
      </c>
      <c r="AE357" s="93">
        <f t="shared" ref="AE357" si="3395">LN(V357/C357)</f>
        <v>-7.1102897772182835E-4</v>
      </c>
      <c r="AF357" s="93">
        <f t="shared" ref="AF357" si="3396">LN(N357/C357)</f>
        <v>3.4442880359475672E-3</v>
      </c>
      <c r="AG357" s="93">
        <f t="shared" ref="AG357" si="3397">LN(N357/N356)</f>
        <v>2.230781860937192E-3</v>
      </c>
      <c r="AH357" s="93">
        <f t="shared" ref="AH357" si="3398">LN(D357/C357)</f>
        <v>-5.2433492871910292E-4</v>
      </c>
      <c r="AI357" s="93">
        <f t="shared" ref="AI357" si="3399">LN(E357/C357)</f>
        <v>4.3525571960271564E-4</v>
      </c>
      <c r="AJ357" s="93">
        <f t="shared" ref="AJ357" si="3400">LN(F357/C357)</f>
        <v>1.036011861758086E-3</v>
      </c>
      <c r="AK357" s="93">
        <f t="shared" ref="AK357" si="3401">+LN(G357/C357)</f>
        <v>2.1034608342375954E-3</v>
      </c>
      <c r="AL357" s="93">
        <f t="shared" ref="AL357" si="3402">LN(H357/I357)</f>
        <v>3.8542304431028042E-3</v>
      </c>
      <c r="AM357" s="93">
        <f t="shared" ref="AM357" si="3403">LN(O357/P357)</f>
        <v>2.7541551342807513E-3</v>
      </c>
      <c r="AN357" s="93">
        <f t="shared" ref="AN357" si="3404">LN(L357/G357)</f>
        <v>-3.1035935428344488E-4</v>
      </c>
      <c r="AO357" s="40">
        <f t="shared" ref="AO357" si="3405">(C357-I357)/(H357-I357)</f>
        <v>0.18419033000768517</v>
      </c>
      <c r="AP357" s="40">
        <f t="shared" ref="AP357" si="3406">(N356-I357)/(H357-I357)</f>
        <v>0.49884881043746176</v>
      </c>
      <c r="AQ357" s="93">
        <f t="shared" ref="AQ357" si="3407">LN(M357/L357)</f>
        <v>-2.5722788314669933E-4</v>
      </c>
      <c r="AR357" s="93">
        <f t="shared" ref="AR357" si="3408">LN(N357/L357)</f>
        <v>1.6511865559935481E-3</v>
      </c>
      <c r="AS357" s="93">
        <f>LN(N357/C357)</f>
        <v>3.4442880359475672E-3</v>
      </c>
      <c r="AT357" s="28">
        <f>+(G357-I357)/(H357-I357)</f>
        <v>0.72985418265540669</v>
      </c>
      <c r="AU357" s="28">
        <f>+(N357-P357)/(O357-P357)</f>
        <v>0.9570815450643666</v>
      </c>
      <c r="AV357" s="40">
        <f>+(N357-V357)/(U357-V357)</f>
        <v>0.97231833910033938</v>
      </c>
      <c r="AW357" s="93">
        <f>LN(N357/C357)</f>
        <v>3.4442880359475672E-3</v>
      </c>
      <c r="AX357" s="28">
        <f>(N357-L357)/(U357-V357)</f>
        <v>0.3868512110726478</v>
      </c>
      <c r="AY357" s="93">
        <f>LN(G357/I357)</f>
        <v>2.8144898119593299E-3</v>
      </c>
      <c r="AZ357" s="93">
        <f>LN(N357/P357)</f>
        <v>2.6361067106802256E-3</v>
      </c>
      <c r="BA357" s="93">
        <f t="shared" ref="BA357" si="3409">AV356</f>
        <v>0.58267716535434622</v>
      </c>
      <c r="BB357" s="93">
        <f>AR356</f>
        <v>4.2603929081654605E-4</v>
      </c>
      <c r="BC357" s="93">
        <f t="shared" ref="BC357" si="3410">AS356</f>
        <v>-4.7020762454817104E-4</v>
      </c>
      <c r="BD357" s="39">
        <f>IF(AR356&lt;0,1,0)</f>
        <v>0</v>
      </c>
    </row>
    <row r="358" spans="1:58">
      <c r="A358" s="90">
        <v>43033</v>
      </c>
      <c r="B358" s="41">
        <f t="shared" si="265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30"/>
        <v>3368.4969649999998</v>
      </c>
      <c r="T358" s="92" t="str">
        <f t="shared" ref="T358" si="3411">IF(AVERAGE(N357)&lt;S357,"熊",IF(AVERAGE(N357)&gt;S357,"牛",""))</f>
        <v>牛</v>
      </c>
      <c r="U358" s="92">
        <f t="shared" ref="U358" si="3412">MAX(H358,O358)</f>
        <v>3398.3</v>
      </c>
      <c r="V358" s="92">
        <f t="shared" ref="V358" si="3413">MIN(I358,P358)</f>
        <v>3382.13</v>
      </c>
      <c r="W358" s="40">
        <f t="shared" ref="W358" si="3414">LN(U358/V358)</f>
        <v>4.7696180491832024E-3</v>
      </c>
      <c r="X358" s="92">
        <f t="shared" ref="X358" si="3415">IF(U358=H358,J358,Q358)</f>
        <v>1459</v>
      </c>
      <c r="Y358" s="92">
        <f t="shared" ref="Y358" si="3416">IF(V358=I358,K358,R358)</f>
        <v>942</v>
      </c>
      <c r="Z358" s="93">
        <f t="shared" ref="Z358" si="3417">(U358-V358)/(C358)</f>
        <v>4.7771688553407306E-3</v>
      </c>
      <c r="AA358" s="93">
        <f t="shared" ref="AA358" si="3418">LN(C358/N357)</f>
        <v>-1.0010202974053261E-3</v>
      </c>
      <c r="AB358" s="93">
        <f t="shared" ref="AB358" si="3419">LN(N358/U358)</f>
        <v>-4.149994393789463E-4</v>
      </c>
      <c r="AC358" s="93">
        <f t="shared" ref="AC358" si="3420">LN(N358/V358)</f>
        <v>4.3546186098042707E-3</v>
      </c>
      <c r="AD358" s="93">
        <f t="shared" ref="AD358" si="3421">LN(U358/C358)</f>
        <v>3.9657143442849456E-3</v>
      </c>
      <c r="AE358" s="93">
        <f t="shared" ref="AE358" si="3422">LN(V358/C358)</f>
        <v>-8.0390370489807699E-4</v>
      </c>
      <c r="AF358" s="93">
        <f t="shared" ref="AF358" si="3423">LN(N358/C358)</f>
        <v>3.5507149049060454E-3</v>
      </c>
      <c r="AG358" s="93">
        <f t="shared" ref="AG358" si="3424">LN(N358/N357)</f>
        <v>2.5496946075007983E-3</v>
      </c>
      <c r="AH358" s="93">
        <f t="shared" ref="AH358" si="3425">LN(D358/C358)</f>
        <v>-4.0187106980548121E-4</v>
      </c>
      <c r="AI358" s="93">
        <f t="shared" ref="AI358" si="3426">LN(E358/C358)</f>
        <v>1.9201370741462001E-4</v>
      </c>
      <c r="AJ358" s="93">
        <f t="shared" ref="AJ358" si="3427">LN(F358/C358)</f>
        <v>-2.3342015290113294E-4</v>
      </c>
      <c r="AK358" s="93">
        <f t="shared" ref="AK358" si="3428">+LN(G358/C358)</f>
        <v>2.2811016423253325E-3</v>
      </c>
      <c r="AL358" s="93">
        <f t="shared" ref="AL358" si="3429">LN(H358/I358)</f>
        <v>4.2103586118210218E-3</v>
      </c>
      <c r="AM358" s="93">
        <f t="shared" ref="AM358" si="3430">LN(O358/P358)</f>
        <v>3.6555566783195909E-3</v>
      </c>
      <c r="AN358" s="93">
        <f t="shared" ref="AN358" si="3431">LN(L358/G358)</f>
        <v>2.0925835672966594E-4</v>
      </c>
      <c r="AO358" s="40">
        <f t="shared" ref="AO358" si="3432">(C358-I358)/(H358-I358)</f>
        <v>0.19060967063768769</v>
      </c>
      <c r="AP358" s="40">
        <f t="shared" ref="AP358" si="3433">(N357-I358)/(H358-I358)</f>
        <v>0.42817098808687321</v>
      </c>
      <c r="AQ358" s="93">
        <f t="shared" ref="AQ358" si="3434">LN(M358/L358)</f>
        <v>1.2965926153651238E-4</v>
      </c>
      <c r="AR358" s="93">
        <f t="shared" ref="AR358" si="3435">LN(N358/L358)</f>
        <v>1.0603549058508929E-3</v>
      </c>
      <c r="AS358" s="93">
        <f>LN(N358/C358)</f>
        <v>3.5507149049060454E-3</v>
      </c>
      <c r="AT358" s="28">
        <f>+(G358-I358)/(H358-I358)</f>
        <v>0.73230553608968685</v>
      </c>
      <c r="AU358" s="28">
        <f>+(N358-P358)/(O358-P358)</f>
        <v>0.88629032258062102</v>
      </c>
      <c r="AV358" s="40">
        <f>+(N358-V358)/(U358-V358)</f>
        <v>0.91280148423003693</v>
      </c>
      <c r="AW358" s="93">
        <f>LN(N358/C358)</f>
        <v>3.5507149049060454E-3</v>
      </c>
      <c r="AX358" s="28">
        <f>(N358-L358)/(U358-V358)</f>
        <v>0.22263450834878742</v>
      </c>
      <c r="AY358" s="93">
        <f>LN(G358/I358)</f>
        <v>3.0850053472233213E-3</v>
      </c>
      <c r="AZ358" s="93">
        <f>LN(N358/P358)</f>
        <v>3.2405572389407979E-3</v>
      </c>
      <c r="BA358" s="93">
        <f t="shared" ref="BA358" si="3436">AV357</f>
        <v>0.97231833910033938</v>
      </c>
      <c r="BB358" s="93">
        <f>AR357</f>
        <v>1.6511865559935481E-3</v>
      </c>
      <c r="BC358" s="93">
        <f t="shared" ref="BC358" si="3437">AS357</f>
        <v>3.4442880359475672E-3</v>
      </c>
      <c r="BD358" s="39">
        <f>IF(AR357&lt;0,1,0)</f>
        <v>0</v>
      </c>
    </row>
    <row r="359" spans="1:58">
      <c r="A359" s="90">
        <v>43034</v>
      </c>
      <c r="B359" s="41">
        <f t="shared" si="265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30"/>
        <v>3370.0231549999999</v>
      </c>
      <c r="T359" s="92" t="str">
        <f t="shared" ref="T359" si="3438">IF(AVERAGE(N358)&lt;S358,"熊",IF(AVERAGE(N358)&gt;S358,"牛",""))</f>
        <v>牛</v>
      </c>
      <c r="U359" s="92">
        <f t="shared" ref="U359" si="3439">MAX(H359,O359)</f>
        <v>3414.14</v>
      </c>
      <c r="V359" s="92">
        <f t="shared" ref="V359" si="3440">MIN(I359,P359)</f>
        <v>3391.59</v>
      </c>
      <c r="W359" s="40">
        <f t="shared" ref="W359" si="3441">LN(U359/V359)</f>
        <v>6.6267931646987995E-3</v>
      </c>
      <c r="X359" s="92">
        <f t="shared" ref="X359" si="3442">IF(U359=H359,J359,Q359)</f>
        <v>1301</v>
      </c>
      <c r="Y359" s="92">
        <f t="shared" ref="Y359" si="3443">IF(V359=I359,K359,R359)</f>
        <v>932</v>
      </c>
      <c r="Z359" s="93">
        <f t="shared" ref="Z359" si="3444">(U359-V359)/(C359)</f>
        <v>6.6372137241685015E-3</v>
      </c>
      <c r="AA359" s="93">
        <f t="shared" ref="AA359" si="3445">LN(C359/N358)</f>
        <v>1.8250323846742906E-4</v>
      </c>
      <c r="AB359" s="93">
        <f t="shared" ref="AB359" si="3446">LN(N359/U359)</f>
        <v>-1.9291384964638127E-3</v>
      </c>
      <c r="AC359" s="93">
        <f t="shared" ref="AC359" si="3447">LN(N359/V359)</f>
        <v>4.6976546682349655E-3</v>
      </c>
      <c r="AD359" s="93">
        <f t="shared" ref="AD359" si="3448">LN(U359/C359)</f>
        <v>4.8828207676378469E-3</v>
      </c>
      <c r="AE359" s="93">
        <f t="shared" ref="AE359" si="3449">LN(V359/C359)</f>
        <v>-1.7439723970610406E-3</v>
      </c>
      <c r="AF359" s="93">
        <f t="shared" ref="AF359" si="3450">LN(N359/C359)</f>
        <v>2.9536822711738776E-3</v>
      </c>
      <c r="AG359" s="93">
        <f t="shared" ref="AG359" si="3451">LN(N359/N358)</f>
        <v>3.1361855096413383E-3</v>
      </c>
      <c r="AH359" s="93">
        <f t="shared" ref="AH359" si="3452">LN(D359/C359)</f>
        <v>-1.4963316164346625E-3</v>
      </c>
      <c r="AI359" s="93">
        <f t="shared" ref="AI359" si="3453">LN(E359/C359)</f>
        <v>-1.5464444440023983E-3</v>
      </c>
      <c r="AJ359" s="93">
        <f t="shared" ref="AJ359" si="3454">LN(F359/C359)</f>
        <v>-1.2693814280792428E-3</v>
      </c>
      <c r="AK359" s="93">
        <f t="shared" ref="AK359" si="3455">+LN(G359/C359)</f>
        <v>4.024256685214723E-3</v>
      </c>
      <c r="AL359" s="93">
        <f t="shared" ref="AL359" si="3456">LN(H359/I359)</f>
        <v>5.8708267076703893E-3</v>
      </c>
      <c r="AM359" s="93">
        <f t="shared" ref="AM359" si="3457">LN(O359/P359)</f>
        <v>3.6914812229617419E-3</v>
      </c>
      <c r="AN359" s="93">
        <f t="shared" ref="AN359" si="3458">LN(L359/G359)</f>
        <v>6.4179493778310042E-4</v>
      </c>
      <c r="AO359" s="40">
        <f t="shared" ref="AO359" si="3459">(C359-I359)/(H359-I359)</f>
        <v>0.29644466700050737</v>
      </c>
      <c r="AP359" s="40">
        <f t="shared" ref="AP359" si="3460">(N358-I359)/(H359-I359)</f>
        <v>0.26539809714570756</v>
      </c>
      <c r="AQ359" s="93">
        <f t="shared" ref="AQ359" si="3461">LN(M359/L359)</f>
        <v>-3.1938069717739803E-4</v>
      </c>
      <c r="AR359" s="93">
        <f t="shared" ref="AR359" si="3462">LN(N359/L359)</f>
        <v>-1.7123693518238596E-3</v>
      </c>
      <c r="AS359" s="93">
        <f>LN(N359/C359)</f>
        <v>2.9536822711738776E-3</v>
      </c>
      <c r="AT359" s="28">
        <f>+(G359-I359)/(H359-I359)</f>
        <v>0.9824737105658532</v>
      </c>
      <c r="AU359" s="28">
        <f>+(N359-P359)/(O359-P359)</f>
        <v>0.47694753577106797</v>
      </c>
      <c r="AV359" s="40">
        <f>+(N359-V359)/(U359-V359)</f>
        <v>0.70820399113082011</v>
      </c>
      <c r="AW359" s="93">
        <f>LN(N359/C359)</f>
        <v>2.9536822711738776E-3</v>
      </c>
      <c r="AX359" s="28">
        <f>(N359-L359)/(U359-V359)</f>
        <v>-0.2589800443459076</v>
      </c>
      <c r="AY359" s="93">
        <f>LN(G359/I359)</f>
        <v>5.7682290822757025E-3</v>
      </c>
      <c r="AZ359" s="93">
        <f>LN(N359/P359)</f>
        <v>1.7623427264979777E-3</v>
      </c>
      <c r="BA359" s="93">
        <f t="shared" ref="BA359" si="3463">AV358</f>
        <v>0.91280148423003693</v>
      </c>
      <c r="BB359" s="93">
        <f>AR358</f>
        <v>1.0603549058508929E-3</v>
      </c>
      <c r="BC359" s="93">
        <f t="shared" ref="BC359" si="3464">AS358</f>
        <v>3.5507149049060454E-3</v>
      </c>
      <c r="BD359" s="39">
        <f>IF(AR358&lt;0,1,0)</f>
        <v>0</v>
      </c>
      <c r="BE359" t="s">
        <v>521</v>
      </c>
    </row>
    <row r="360" spans="1:58">
      <c r="A360" s="90">
        <v>43035</v>
      </c>
      <c r="B360" s="41">
        <f t="shared" si="265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30"/>
        <v>3372.4915599999999</v>
      </c>
      <c r="T360" s="92" t="str">
        <f t="shared" ref="T360" si="3465">IF(AVERAGE(N359)&lt;S359,"熊",IF(AVERAGE(N359)&gt;S359,"牛",""))</f>
        <v>牛</v>
      </c>
      <c r="U360" s="92">
        <f t="shared" ref="U360" si="3466">MAX(H360,O360)</f>
        <v>3420.77</v>
      </c>
      <c r="V360" s="92">
        <f t="shared" ref="V360" si="3467">MIN(I360,P360)</f>
        <v>3402.51</v>
      </c>
      <c r="W360" s="40">
        <f t="shared" ref="W360" si="3468">LN(U360/V360)</f>
        <v>5.3522773771473636E-3</v>
      </c>
      <c r="X360" s="92">
        <f t="shared" ref="X360" si="3469">IF(U360=H360,J360,Q360)</f>
        <v>1426</v>
      </c>
      <c r="Y360" s="92">
        <f t="shared" ref="Y360" si="3470">IF(V360=I360,K360,R360)</f>
        <v>930</v>
      </c>
      <c r="Z360" s="93">
        <f t="shared" ref="Z360" si="3471">(U360-V360)/(C360)</f>
        <v>5.3635052533565278E-3</v>
      </c>
      <c r="AA360" s="93">
        <f t="shared" ref="AA360" si="3472">LN(C360/N359)</f>
        <v>-9.0134400300774693E-4</v>
      </c>
      <c r="AB360" s="93">
        <f t="shared" ref="AB360" si="3473">LN(N360/U360)</f>
        <v>-1.1583046758505138E-3</v>
      </c>
      <c r="AC360" s="93">
        <f t="shared" ref="AC360" si="3474">LN(N360/V360)</f>
        <v>4.193972701296793E-3</v>
      </c>
      <c r="AD360" s="93">
        <f t="shared" ref="AD360" si="3475">LN(U360/C360)</f>
        <v>4.7705232840543569E-3</v>
      </c>
      <c r="AE360" s="93">
        <f t="shared" ref="AE360" si="3476">LN(V360/C360)</f>
        <v>-5.8175409309292885E-4</v>
      </c>
      <c r="AF360" s="93">
        <f t="shared" ref="AF360" si="3477">LN(N360/C360)</f>
        <v>3.6122186082038839E-3</v>
      </c>
      <c r="AG360" s="93">
        <f t="shared" ref="AG360" si="3478">LN(N360/N359)</f>
        <v>2.7108746051960697E-3</v>
      </c>
      <c r="AH360" s="93">
        <f t="shared" ref="AH360" si="3479">LN(D360/C360)</f>
        <v>1.9090611442156913E-4</v>
      </c>
      <c r="AI360" s="93">
        <f t="shared" ref="AI360" si="3480">LN(E360/C360)</f>
        <v>1.171295472068172E-3</v>
      </c>
      <c r="AJ360" s="93">
        <f t="shared" ref="AJ360" si="3481">LN(F360/C360)</f>
        <v>1.79308024898885E-3</v>
      </c>
      <c r="AK360" s="93">
        <f t="shared" ref="AK360" si="3482">+LN(G360/C360)</f>
        <v>3.6005117137209173E-3</v>
      </c>
      <c r="AL360" s="93">
        <f t="shared" ref="AL360" si="3483">LN(H360/I360)</f>
        <v>5.3084266392053646E-3</v>
      </c>
      <c r="AM360" s="93">
        <f t="shared" ref="AM360" si="3484">LN(O360/P360)</f>
        <v>3.8779832733637489E-3</v>
      </c>
      <c r="AN360" s="93">
        <f t="shared" ref="AN360" si="3485">LN(L360/G360)</f>
        <v>3.4237005269525342E-4</v>
      </c>
      <c r="AO360" s="40">
        <f t="shared" ref="AO360" si="3486">(C360-I360)/(H360-I360)</f>
        <v>0.10933186085033679</v>
      </c>
      <c r="AP360" s="40">
        <f t="shared" ref="AP360" si="3487">(N359-I360)/(H360-I360)</f>
        <v>0.27885146327994581</v>
      </c>
      <c r="AQ360" s="93">
        <f t="shared" ref="AQ360" si="3488">LN(M360/L360)</f>
        <v>-6.7900189334260642E-4</v>
      </c>
      <c r="AR360" s="93">
        <f t="shared" ref="AR360" si="3489">LN(N360/L360)</f>
        <v>-3.3066315821243775E-4</v>
      </c>
      <c r="AS360" s="93">
        <f>LN(N360/C360)</f>
        <v>3.6122186082038839E-3</v>
      </c>
      <c r="AT360" s="28">
        <f>+(G360-I360)/(H360-I360)</f>
        <v>0.78741027056874768</v>
      </c>
      <c r="AU360" s="28">
        <f>+(N360-P360)/(O360-P360)</f>
        <v>0.70090634441086841</v>
      </c>
      <c r="AV360" s="40">
        <f>+(N360-V360)/(U360-V360)</f>
        <v>0.78313253012047712</v>
      </c>
      <c r="AW360" s="93">
        <f>LN(N360/C360)</f>
        <v>3.6122186082038839E-3</v>
      </c>
      <c r="AX360" s="28">
        <f>(N360-L360)/(U360-V360)</f>
        <v>-6.1883899233303605E-2</v>
      </c>
      <c r="AY360" s="93">
        <f>LN(G360/I360)</f>
        <v>4.182265806813819E-3</v>
      </c>
      <c r="AZ360" s="93">
        <f>LN(N360/P360)</f>
        <v>2.71967859751321E-3</v>
      </c>
      <c r="BA360" s="93">
        <f t="shared" ref="BA360" si="3490">AV359</f>
        <v>0.70820399113082011</v>
      </c>
      <c r="BB360" s="93">
        <f>AR359</f>
        <v>-1.7123693518238596E-3</v>
      </c>
      <c r="BC360" s="93">
        <f t="shared" ref="BC360" si="3491">AS359</f>
        <v>2.9536822711738776E-3</v>
      </c>
      <c r="BD360" s="39">
        <f>IF(AR359&lt;0,1,0)</f>
        <v>1</v>
      </c>
      <c r="BE360" s="92"/>
      <c r="BF360" s="92"/>
    </row>
    <row r="361" spans="1:58">
      <c r="A361" s="90">
        <v>43038</v>
      </c>
      <c r="B361" s="41">
        <f t="shared" si="265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30"/>
        <v>3375.6884749999999</v>
      </c>
      <c r="T361" s="92" t="str">
        <f t="shared" ref="T361" si="3492">IF(AVERAGE(N360)&lt;S360,"熊",IF(AVERAGE(N360)&gt;S360,"牛",""))</f>
        <v>牛</v>
      </c>
      <c r="U361" s="92">
        <f t="shared" ref="U361" si="3493">MAX(H361,O361)</f>
        <v>3419.59</v>
      </c>
      <c r="V361" s="92">
        <f t="shared" ref="V361" si="3494">MIN(I361,P361)</f>
        <v>3357.52</v>
      </c>
      <c r="W361" s="40">
        <f t="shared" ref="W361" si="3495">LN(U361/V361)</f>
        <v>1.831805463641311E-2</v>
      </c>
      <c r="X361" s="92">
        <f t="shared" ref="X361" si="3496">IF(U361=H361,J361,Q361)</f>
        <v>937</v>
      </c>
      <c r="Y361" s="92">
        <f t="shared" ref="Y361" si="3497">IF(V361=I361,K361,R361)</f>
        <v>1007</v>
      </c>
      <c r="Z361" s="93">
        <f t="shared" ref="Z361" si="3498">(U361-V361)/(C361)</f>
        <v>1.8181764922990444E-2</v>
      </c>
      <c r="AA361" s="93">
        <f t="shared" ref="AA361" si="3499">LN(C361/N360)</f>
        <v>-8.6375134017827753E-4</v>
      </c>
      <c r="AB361" s="93">
        <f t="shared" ref="AB361" si="3500">LN(N361/U361)</f>
        <v>-8.5933990596597318E-3</v>
      </c>
      <c r="AC361" s="93">
        <f t="shared" ref="AC361" si="3501">LN(N361/V361)</f>
        <v>9.7246555767534371E-3</v>
      </c>
      <c r="AD361" s="93">
        <f t="shared" ref="AD361" si="3502">LN(U361/C361)</f>
        <v>1.6770449313184095E-3</v>
      </c>
      <c r="AE361" s="93">
        <f t="shared" ref="AE361" si="3503">LN(V361/C361)</f>
        <v>-1.6641009705094745E-2</v>
      </c>
      <c r="AF361" s="93">
        <f t="shared" ref="AF361" si="3504">LN(N361/C361)</f>
        <v>-6.9163541283413761E-3</v>
      </c>
      <c r="AG361" s="93">
        <f t="shared" ref="AG361" si="3505">LN(N361/N360)</f>
        <v>-7.7801054685196595E-3</v>
      </c>
      <c r="AH361" s="93">
        <f t="shared" ref="AH361" si="3506">LN(D361/C361)</f>
        <v>-8.5863453088309079E-4</v>
      </c>
      <c r="AI361" s="93">
        <f t="shared" ref="AI361" si="3507">LN(E361/C361)</f>
        <v>1.2324483807331786E-3</v>
      </c>
      <c r="AJ361" s="93">
        <f t="shared" ref="AJ361" si="3508">LN(F361/C361)</f>
        <v>-7.4430274872183341E-4</v>
      </c>
      <c r="AK361" s="93">
        <f t="shared" ref="AK361" si="3509">+LN(G361/C361)</f>
        <v>-6.5359325635826531E-3</v>
      </c>
      <c r="AL361" s="93">
        <f t="shared" ref="AL361" si="3510">LN(H361/I361)</f>
        <v>1.831805463641311E-2</v>
      </c>
      <c r="AM361" s="93">
        <f t="shared" ref="AM361" si="3511">LN(O361/P361)</f>
        <v>5.1632532066528706E-3</v>
      </c>
      <c r="AN361" s="93">
        <f t="shared" ref="AN361" si="3512">LN(L361/G361)</f>
        <v>-2.1820862600393861E-4</v>
      </c>
      <c r="AO361" s="40">
        <f t="shared" ref="AO361" si="3513">(C361-I361)/(H361-I361)</f>
        <v>0.90768487191880132</v>
      </c>
      <c r="AP361" s="40">
        <f t="shared" ref="AP361" si="3514">(N360-I361)/(H361-I361)</f>
        <v>0.95521185758014837</v>
      </c>
      <c r="AQ361" s="93">
        <f t="shared" ref="AQ361" si="3515">LN(M361/L361)</f>
        <v>7.988833745686927E-4</v>
      </c>
      <c r="AR361" s="93">
        <f t="shared" ref="AR361" si="3516">LN(N361/L361)</f>
        <v>-1.6221293875468481E-4</v>
      </c>
      <c r="AS361" s="93">
        <f>LN(N361/C361)</f>
        <v>-6.9163541283413761E-3</v>
      </c>
      <c r="AT361" s="28">
        <f>+(G361-I361)/(H361-I361)</f>
        <v>0.54937973256000994</v>
      </c>
      <c r="AU361" s="28">
        <f>+(N361-P361)/(O361-P361)</f>
        <v>0.77803203661326625</v>
      </c>
      <c r="AV361" s="40">
        <f>+(N361-V361)/(U361-V361)</f>
        <v>0.52859674560979308</v>
      </c>
      <c r="AW361" s="93">
        <f>LN(N361/C361)</f>
        <v>-6.9163541283413761E-3</v>
      </c>
      <c r="AX361" s="28">
        <f>(N361-L361)/(U361-V361)</f>
        <v>-8.8609634283902117E-3</v>
      </c>
      <c r="AY361" s="93">
        <f>LN(G361/I361)</f>
        <v>1.0105077141512106E-2</v>
      </c>
      <c r="AZ361" s="93">
        <f>LN(N361/P361)</f>
        <v>4.01947620099202E-3</v>
      </c>
      <c r="BA361" s="93">
        <f t="shared" ref="BA361" si="3517">AV360</f>
        <v>0.78313253012047712</v>
      </c>
      <c r="BB361" s="93">
        <f>AR360</f>
        <v>-3.3066315821243775E-4</v>
      </c>
      <c r="BC361" s="93">
        <f t="shared" ref="BC361" si="3518">AS360</f>
        <v>3.6122186082038839E-3</v>
      </c>
      <c r="BD361" s="39">
        <f>IF(AR360&lt;0,1,0)</f>
        <v>1</v>
      </c>
      <c r="BE361" s="92"/>
    </row>
    <row r="362" spans="1:58">
      <c r="A362" s="90">
        <v>43039</v>
      </c>
      <c r="B362" s="41">
        <f t="shared" si="265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30"/>
        <v>3378.1645199999994</v>
      </c>
      <c r="T362" s="92" t="str">
        <f t="shared" ref="T362" si="3519">IF(AVERAGE(N361)&lt;S361,"熊",IF(AVERAGE(N361)&gt;S361,"牛",""))</f>
        <v>牛</v>
      </c>
      <c r="U362" s="92">
        <f t="shared" ref="U362" si="3520">MAX(H362,O362)</f>
        <v>3397.09</v>
      </c>
      <c r="V362" s="92">
        <f t="shared" ref="V362" si="3521">MIN(I362,P362)</f>
        <v>3376.19</v>
      </c>
      <c r="W362" s="40">
        <f t="shared" ref="W362" si="3522">LN(U362/V362)</f>
        <v>6.1713280218261618E-3</v>
      </c>
      <c r="X362" s="92">
        <f t="shared" ref="X362" si="3523">IF(U362=H362,J362,Q362)</f>
        <v>1438</v>
      </c>
      <c r="Y362" s="92">
        <f t="shared" ref="Y362" si="3524">IF(V362=I362,K362,R362)</f>
        <v>1043</v>
      </c>
      <c r="Z362" s="93">
        <f t="shared" ref="Z362" si="3525">(U362-V362)/(C362)</f>
        <v>6.1816213594243375E-3</v>
      </c>
      <c r="AA362" s="93">
        <f t="shared" ref="AA362" si="3526">LN(C362/N361)</f>
        <v>-2.7586957708184098E-3</v>
      </c>
      <c r="AB362" s="93">
        <f t="shared" ref="AB362" si="3527">LN(N362/U362)</f>
        <v>-1.1044957038720536E-3</v>
      </c>
      <c r="AC362" s="93">
        <f t="shared" ref="AC362" si="3528">LN(N362/V362)</f>
        <v>5.0668323179539568E-3</v>
      </c>
      <c r="AD362" s="93">
        <f t="shared" ref="AD362" si="3529">LN(U362/C362)</f>
        <v>4.7506167761975776E-3</v>
      </c>
      <c r="AE362" s="93">
        <f t="shared" ref="AE362" si="3530">LN(V362/C362)</f>
        <v>-1.4207112456284675E-3</v>
      </c>
      <c r="AF362" s="93">
        <f t="shared" ref="AF362" si="3531">LN(N362/C362)</f>
        <v>3.6461210723256064E-3</v>
      </c>
      <c r="AG362" s="93">
        <f t="shared" ref="AG362" si="3532">LN(N362/N361)</f>
        <v>8.8742530150702395E-4</v>
      </c>
      <c r="AH362" s="93">
        <f t="shared" ref="AH362" si="3533">LN(D362/C362)</f>
        <v>-3.757001897547092E-4</v>
      </c>
      <c r="AI362" s="93">
        <f t="shared" ref="AI362" si="3534">LN(E362/C362)</f>
        <v>7.3915514978925177E-4</v>
      </c>
      <c r="AJ362" s="93">
        <f t="shared" ref="AJ362" si="3535">LN(F362/C362)</f>
        <v>3.6668924384957732E-4</v>
      </c>
      <c r="AK362" s="93">
        <f t="shared" ref="AK362" si="3536">+LN(G362/C362)</f>
        <v>2.3954610563807762E-4</v>
      </c>
      <c r="AL362" s="93">
        <f t="shared" ref="AL362" si="3537">LN(H362/I362)</f>
        <v>3.0047904025273641E-3</v>
      </c>
      <c r="AM362" s="93">
        <f t="shared" ref="AM362" si="3538">LN(O362/P362)</f>
        <v>6.0439736314076243E-3</v>
      </c>
      <c r="AN362" s="93">
        <f t="shared" ref="AN362" si="3539">LN(L362/G362)</f>
        <v>3.8138092877673831E-4</v>
      </c>
      <c r="AO362" s="40">
        <f t="shared" ref="AO362" si="3540">(C362-I362)/(H362-I362)</f>
        <v>0.47244094488186966</v>
      </c>
      <c r="AP362" s="40">
        <f t="shared" ref="AP362" si="3541">(N361-I362)/(H362-I362)</f>
        <v>1.3917322834645742</v>
      </c>
      <c r="AQ362" s="93">
        <f t="shared" ref="AQ362" si="3542">LN(M362/L362)</f>
        <v>-5.0854023442166755E-4</v>
      </c>
      <c r="AR362" s="93">
        <f t="shared" ref="AR362" si="3543">LN(N362/L362)</f>
        <v>3.0251940379109866E-3</v>
      </c>
      <c r="AS362" s="93">
        <f>LN(N362/C362)</f>
        <v>3.6461210723256064E-3</v>
      </c>
      <c r="AT362" s="28">
        <f>+(G362-I362)/(H362-I362)</f>
        <v>0.55216535433072911</v>
      </c>
      <c r="AU362" s="28">
        <f>+(N362-P362)/(O362-P362)</f>
        <v>0.81680508060576684</v>
      </c>
      <c r="AV362" s="40">
        <f>+(N362-V362)/(U362-V362)</f>
        <v>0.82057416267942662</v>
      </c>
      <c r="AW362" s="93">
        <f>LN(N362/C362)</f>
        <v>3.6461210723256064E-3</v>
      </c>
      <c r="AX362" s="28">
        <f>(N362-L362)/(U362-V362)</f>
        <v>0.49043062200956722</v>
      </c>
      <c r="AY362" s="93">
        <f>LN(G362/I362)</f>
        <v>1.660257351266486E-3</v>
      </c>
      <c r="AZ362" s="93">
        <f>LN(N362/P362)</f>
        <v>4.9394779275355981E-3</v>
      </c>
      <c r="BA362" s="93">
        <f t="shared" ref="BA362" si="3544">AV361</f>
        <v>0.52859674560979308</v>
      </c>
      <c r="BB362" s="93">
        <f>AR361</f>
        <v>-1.6221293875468481E-4</v>
      </c>
      <c r="BC362" s="93">
        <f t="shared" ref="BC362" si="3545">AS361</f>
        <v>-6.9163541283413761E-3</v>
      </c>
      <c r="BD362" s="39">
        <f>IF(AR361&lt;0,1,0)</f>
        <v>1</v>
      </c>
      <c r="BE362" s="92"/>
    </row>
    <row r="363" spans="1:58">
      <c r="A363" s="90">
        <v>43040</v>
      </c>
      <c r="B363" s="41">
        <f t="shared" si="265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30"/>
        <v>3380.6401499999993</v>
      </c>
      <c r="T363" s="92" t="str">
        <f t="shared" ref="T363" si="3546">IF(AVERAGE(N362)&lt;S362,"熊",IF(AVERAGE(N362)&gt;S362,"牛",""))</f>
        <v>牛</v>
      </c>
      <c r="U363" s="92">
        <f t="shared" ref="U363" si="3547">MAX(H363,O363)</f>
        <v>3410.23</v>
      </c>
      <c r="V363" s="92">
        <f t="shared" ref="V363" si="3548">MIN(I363,P363)</f>
        <v>3388.87</v>
      </c>
      <c r="W363" s="40">
        <f t="shared" ref="W363" si="3549">LN(U363/V363)</f>
        <v>6.2832052100961541E-3</v>
      </c>
      <c r="X363" s="92">
        <f t="shared" ref="X363" si="3550">IF(U363=H363,J363,Q363)</f>
        <v>1017</v>
      </c>
      <c r="Y363" s="92">
        <f t="shared" ref="Y363" si="3551">IF(V363=I363,K363,R363)</f>
        <v>1337</v>
      </c>
      <c r="Z363" s="93">
        <f t="shared" ref="Z363" si="3552">(U363-V363)/(C363)</f>
        <v>6.2935332178340724E-3</v>
      </c>
      <c r="AA363" s="93">
        <f t="shared" ref="AA363" si="3553">LN(C363/N362)</f>
        <v>1.8269414987531144E-4</v>
      </c>
      <c r="AB363" s="93">
        <f t="shared" ref="AB363" si="3554">LN(N363/U363)</f>
        <v>-4.2079713700789601E-3</v>
      </c>
      <c r="AC363" s="93">
        <f t="shared" ref="AC363" si="3555">LN(N363/V363)</f>
        <v>2.0752338400172382E-3</v>
      </c>
      <c r="AD363" s="93">
        <f t="shared" ref="AD363" si="3556">LN(U363/C363)</f>
        <v>4.7823564624626044E-3</v>
      </c>
      <c r="AE363" s="93">
        <f t="shared" ref="AE363" si="3557">LN(V363/C363)</f>
        <v>-1.5008487476334794E-3</v>
      </c>
      <c r="AF363" s="93">
        <f t="shared" ref="AF363" si="3558">LN(N363/C363)</f>
        <v>5.7438509238364496E-4</v>
      </c>
      <c r="AG363" s="93">
        <f t="shared" ref="AG363" si="3559">LN(N363/N362)</f>
        <v>7.5707924225887379E-4</v>
      </c>
      <c r="AH363" s="93">
        <f t="shared" ref="AH363" si="3560">LN(D363/C363)</f>
        <v>-2.5931776000478178E-4</v>
      </c>
      <c r="AI363" s="93">
        <f t="shared" ref="AI363" si="3561">LN(E363/C363)</f>
        <v>7.7166179125935078E-4</v>
      </c>
      <c r="AJ363" s="93">
        <f t="shared" ref="AJ363" si="3562">LN(F363/C363)</f>
        <v>8.1876688862839294E-4</v>
      </c>
      <c r="AK363" s="93">
        <f t="shared" ref="AK363" si="3563">+LN(G363/C363)</f>
        <v>1.76628560827392E-3</v>
      </c>
      <c r="AL363" s="93">
        <f t="shared" ref="AL363" si="3564">LN(H363/I363)</f>
        <v>5.905569500152287E-3</v>
      </c>
      <c r="AM363" s="93">
        <f t="shared" ref="AM363" si="3565">LN(O363/P363)</f>
        <v>5.144804305529267E-3</v>
      </c>
      <c r="AN363" s="93">
        <f t="shared" ref="AN363" si="3566">LN(L363/G363)</f>
        <v>-5.9430119873913202E-4</v>
      </c>
      <c r="AO363" s="40">
        <f t="shared" ref="AO363" si="3567">(C363-I363)/(H363-I363)</f>
        <v>0.18974103585657168</v>
      </c>
      <c r="AP363" s="40">
        <f t="shared" ref="AP363" si="3568">(N362-I363)/(H363-I363)</f>
        <v>0.15886454183267262</v>
      </c>
      <c r="AQ363" s="93">
        <f t="shared" ref="AQ363" si="3569">LN(M363/L363)</f>
        <v>-1.0158368350291858E-3</v>
      </c>
      <c r="AR363" s="93">
        <f t="shared" ref="AR363" si="3570">LN(N363/L363)</f>
        <v>-5.9759931715124741E-4</v>
      </c>
      <c r="AS363" s="93">
        <f>LN(N363/C363)</f>
        <v>5.7438509238364496E-4</v>
      </c>
      <c r="AT363" s="28">
        <f>+(G363-I363)/(H363-I363)</f>
        <v>0.4885458167330668</v>
      </c>
      <c r="AU363" s="28">
        <f>+(N363-P363)/(O363-P363)</f>
        <v>0.40274599542333844</v>
      </c>
      <c r="AV363" s="40">
        <f>+(N363-V363)/(U363-V363)</f>
        <v>0.32958801498126972</v>
      </c>
      <c r="AW363" s="93">
        <f>LN(N363/C363)</f>
        <v>5.7438509238364496E-4</v>
      </c>
      <c r="AX363" s="28">
        <f>(N363-L363)/(U363-V363)</f>
        <v>-9.5037453183529394E-2</v>
      </c>
      <c r="AY363" s="93">
        <f>LN(G363/I363)</f>
        <v>2.8894986459635694E-3</v>
      </c>
      <c r="AZ363" s="93">
        <f>LN(N363/P363)</f>
        <v>2.0752338400172382E-3</v>
      </c>
      <c r="BA363" s="93">
        <f t="shared" ref="BA363" si="3571">AV362</f>
        <v>0.82057416267942662</v>
      </c>
      <c r="BB363" s="93">
        <f>AR362</f>
        <v>3.0251940379109866E-3</v>
      </c>
      <c r="BC363" s="93">
        <f t="shared" ref="BC363" si="3572">AS362</f>
        <v>3.6461210723256064E-3</v>
      </c>
      <c r="BD363" s="39">
        <f>IF(AR362&lt;0,1,0)</f>
        <v>0</v>
      </c>
    </row>
    <row r="364" spans="1:58">
      <c r="A364" s="90">
        <v>43041</v>
      </c>
      <c r="B364" s="41">
        <f t="shared" si="265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30"/>
        <v>3383.1624849999998</v>
      </c>
      <c r="T364" s="92" t="str">
        <f t="shared" ref="T364" si="3573">IF(AVERAGE(N363)&lt;S363,"熊",IF(AVERAGE(N363)&gt;S363,"牛",""))</f>
        <v>牛</v>
      </c>
      <c r="U364" s="92">
        <f t="shared" ref="U364" si="3574">MAX(H364,O364)</f>
        <v>3391.65</v>
      </c>
      <c r="V364" s="92">
        <f t="shared" ref="V364" si="3575">MIN(I364,P364)</f>
        <v>3372.4</v>
      </c>
      <c r="W364" s="40">
        <f t="shared" ref="W364" si="3576">LN(U364/V364)</f>
        <v>5.6918715771777893E-3</v>
      </c>
      <c r="X364" s="92">
        <f t="shared" ref="X364" si="3577">IF(U364=H364,J364,Q364)</f>
        <v>930</v>
      </c>
      <c r="Y364" s="92">
        <f t="shared" ref="Y364" si="3578">IF(V364=I364,K364,R364)</f>
        <v>1348</v>
      </c>
      <c r="Z364" s="93">
        <f t="shared" ref="Z364" si="3579">(U364-V364)/(C364)</f>
        <v>5.6757035661108898E-3</v>
      </c>
      <c r="AA364" s="93">
        <f t="shared" ref="AA364" si="3580">LN(C364/N363)</f>
        <v>-1.2552376875770829E-3</v>
      </c>
      <c r="AB364" s="93">
        <f t="shared" ref="AB364" si="3581">LN(N364/U364)</f>
        <v>-2.4620083993801183E-3</v>
      </c>
      <c r="AC364" s="93">
        <f t="shared" ref="AC364" si="3582">LN(N364/V364)</f>
        <v>3.2298631777975366E-3</v>
      </c>
      <c r="AD364" s="93">
        <f t="shared" ref="AD364" si="3583">LN(U364/C364)</f>
        <v>0</v>
      </c>
      <c r="AE364" s="93">
        <f t="shared" ref="AE364" si="3584">LN(V364/C364)</f>
        <v>-5.6918715771777173E-3</v>
      </c>
      <c r="AF364" s="93">
        <f t="shared" ref="AF364" si="3585">LN(N364/C364)</f>
        <v>-2.4620083993801183E-3</v>
      </c>
      <c r="AG364" s="93">
        <f t="shared" ref="AG364" si="3586">LN(N364/N363)</f>
        <v>-3.7172460869571646E-3</v>
      </c>
      <c r="AH364" s="93">
        <f t="shared" ref="AH364" si="3587">LN(D364/C364)</f>
        <v>-1.0974132242228005E-3</v>
      </c>
      <c r="AI364" s="93">
        <f t="shared" ref="AI364" si="3588">LN(E364/C364)</f>
        <v>-2.3171903010023279E-3</v>
      </c>
      <c r="AJ364" s="93">
        <f t="shared" ref="AJ364" si="3589">LN(F364/C364)</f>
        <v>-1.8444608707014812E-3</v>
      </c>
      <c r="AK364" s="93">
        <f t="shared" ref="AK364" si="3590">+LN(G364/C364)</f>
        <v>-4.1688947822725413E-3</v>
      </c>
      <c r="AL364" s="93">
        <f t="shared" ref="AL364" si="3591">LN(H364/I364)</f>
        <v>5.1523421404674969E-3</v>
      </c>
      <c r="AM364" s="93">
        <f t="shared" ref="AM364" si="3592">LN(O364/P364)</f>
        <v>3.4130988844474582E-3</v>
      </c>
      <c r="AN364" s="93">
        <f t="shared" ref="AN364" si="3593">LN(L364/G364)</f>
        <v>-3.8200773660041745E-4</v>
      </c>
      <c r="AO364" s="40">
        <f t="shared" ref="AO364" si="3594">(C364-I364)/(H364-I364)</f>
        <v>1</v>
      </c>
      <c r="AP364" s="40">
        <f t="shared" ref="AP364" si="3595">(N363-I364)/(H364-I364)</f>
        <v>1.2444061962134074</v>
      </c>
      <c r="AQ364" s="93">
        <f t="shared" ref="AQ364" si="3596">LN(M364/L364)</f>
        <v>-5.5105887651201184E-4</v>
      </c>
      <c r="AR364" s="93">
        <f t="shared" ref="AR364" si="3597">LN(N364/L364)</f>
        <v>2.0888941194928835E-3</v>
      </c>
      <c r="AS364" s="93">
        <f>LN(N364/C364)</f>
        <v>-2.4620083993801183E-3</v>
      </c>
      <c r="AT364" s="28">
        <f>+(G364-I364)/(H364-I364)</f>
        <v>0.19047619047619668</v>
      </c>
      <c r="AU364" s="28">
        <f>+(N364-P364)/(O364-P364)</f>
        <v>0.94622723330443148</v>
      </c>
      <c r="AV364" s="40">
        <f>+(N364-V364)/(U364-V364)</f>
        <v>0.56675324675323924</v>
      </c>
      <c r="AW364" s="93">
        <f>LN(N364/C364)</f>
        <v>-2.4620083993801183E-3</v>
      </c>
      <c r="AX364" s="28">
        <f>(N364-L364)/(U364-V364)</f>
        <v>0.36675324675324394</v>
      </c>
      <c r="AY364" s="93">
        <f>LN(G364/I364)</f>
        <v>9.8344735819498336E-4</v>
      </c>
      <c r="AZ364" s="93">
        <f>LN(N364/P364)</f>
        <v>3.2298631777975366E-3</v>
      </c>
      <c r="BA364" s="93">
        <f t="shared" ref="BA364" si="3598">AV363</f>
        <v>0.32958801498126972</v>
      </c>
      <c r="BB364" s="93">
        <f>AR363</f>
        <v>-5.9759931715124741E-4</v>
      </c>
      <c r="BC364" s="93">
        <f t="shared" ref="BC364" si="3599">AS363</f>
        <v>5.7438509238364496E-4</v>
      </c>
      <c r="BD364" s="39">
        <f>IF(AR363&lt;0,1,0)</f>
        <v>1</v>
      </c>
    </row>
    <row r="365" spans="1:58">
      <c r="A365" s="90">
        <v>43042</v>
      </c>
      <c r="B365" s="41">
        <f t="shared" si="265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30"/>
        <v>3385.3222099999998</v>
      </c>
      <c r="T365" s="92" t="str">
        <f t="shared" ref="T365" si="3600">IF(AVERAGE(N364)&lt;S364,"熊",IF(AVERAGE(N364)&gt;S364,"牛",""))</f>
        <v>牛</v>
      </c>
      <c r="U365" s="92">
        <f t="shared" ref="U365" si="3601">MAX(H365,O365)</f>
        <v>3380.09</v>
      </c>
      <c r="V365" s="92">
        <f t="shared" ref="V365" si="3602">MIN(I365,P365)</f>
        <v>3347.64</v>
      </c>
      <c r="W365" s="40">
        <f t="shared" ref="W365" si="3603">LN(U365/V365)</f>
        <v>9.6467163952855452E-3</v>
      </c>
      <c r="X365" s="92">
        <f t="shared" ref="X365" si="3604">IF(U365=H365,J365,Q365)</f>
        <v>935</v>
      </c>
      <c r="Y365" s="92">
        <f t="shared" ref="Y365" si="3605">IF(V365=I365,K365,R365)</f>
        <v>1435</v>
      </c>
      <c r="Z365" s="93">
        <f t="shared" ref="Z365" si="3606">(U365-V365)/(C365)</f>
        <v>9.6070437838430764E-3</v>
      </c>
      <c r="AA365" s="93">
        <f t="shared" ref="AA365" si="3607">LN(C365/N364)</f>
        <v>-1.6506340051043267E-3</v>
      </c>
      <c r="AB365" s="93">
        <f t="shared" ref="AB365" si="3608">LN(N365/U365)</f>
        <v>-2.4734047678692064E-3</v>
      </c>
      <c r="AC365" s="93">
        <f t="shared" ref="AC365" si="3609">LN(N365/V365)</f>
        <v>7.1733116274162109E-3</v>
      </c>
      <c r="AD365" s="93">
        <f t="shared" ref="AD365" si="3610">LN(U365/C365)</f>
        <v>6.9845012028745392E-4</v>
      </c>
      <c r="AE365" s="93">
        <f t="shared" ref="AE365" si="3611">LN(V365/C365)</f>
        <v>-8.9482662749979357E-3</v>
      </c>
      <c r="AF365" s="93">
        <f t="shared" ref="AF365" si="3612">LN(N365/C365)</f>
        <v>-1.7749546475817955E-3</v>
      </c>
      <c r="AG365" s="93">
        <f t="shared" ref="AG365" si="3613">LN(N365/N364)</f>
        <v>-3.4255886526861215E-3</v>
      </c>
      <c r="AH365" s="93">
        <f t="shared" ref="AH365" si="3614">LN(D365/C365)</f>
        <v>-4.8861310366365648E-4</v>
      </c>
      <c r="AI365" s="93">
        <f t="shared" ref="AI365" si="3615">LN(E365/C365)</f>
        <v>5.1796526647105714E-4</v>
      </c>
      <c r="AJ365" s="93">
        <f t="shared" ref="AJ365" si="3616">LN(F365/C365)</f>
        <v>-1.9245545085843082E-4</v>
      </c>
      <c r="AK365" s="93">
        <f t="shared" ref="AK365" si="3617">+LN(G365/C365)</f>
        <v>-5.5963011652015908E-3</v>
      </c>
      <c r="AL365" s="93">
        <f t="shared" ref="AL365" si="3618">LN(H365/I365)</f>
        <v>6.2977284727914811E-3</v>
      </c>
      <c r="AM365" s="93">
        <f t="shared" ref="AM365" si="3619">LN(O365/P365)</f>
        <v>7.5202532809448526E-3</v>
      </c>
      <c r="AN365" s="93">
        <f t="shared" ref="AN365" si="3620">LN(L365/G365)</f>
        <v>-8.0714220955186561E-4</v>
      </c>
      <c r="AO365" s="40">
        <f t="shared" ref="AO365" si="3621">(C365-I365)/(H365-I365)</f>
        <v>0.88878416588123943</v>
      </c>
      <c r="AP365" s="40">
        <f t="shared" ref="AP365" si="3622">(N364-I365)/(H365-I365)</f>
        <v>1.1517436380772743</v>
      </c>
      <c r="AQ365" s="93">
        <f t="shared" ref="AQ365" si="3623">LN(M365/L365)</f>
        <v>1.0780291575830504E-3</v>
      </c>
      <c r="AR365" s="93">
        <f t="shared" ref="AR365" si="3624">LN(N365/L365)</f>
        <v>4.6284887271716103E-3</v>
      </c>
      <c r="AS365" s="93">
        <f>LN(N365/C365)</f>
        <v>-1.7749546475817955E-3</v>
      </c>
      <c r="AT365" s="28">
        <f>+(G365-I365)/(H365-I365)</f>
        <v>4.7125353441178884E-4</v>
      </c>
      <c r="AU365" s="28">
        <f>+(N365-P365)/(O365-P365)</f>
        <v>0.95370003957261285</v>
      </c>
      <c r="AV365" s="40">
        <f>+(N365-V365)/(U365-V365)</f>
        <v>0.74268104776578447</v>
      </c>
      <c r="AW365" s="93">
        <f>LN(N365/C365)</f>
        <v>-1.7749546475817955E-3</v>
      </c>
      <c r="AX365" s="28">
        <f>(N365-L365)/(U365-V365)</f>
        <v>0.4798151001540702</v>
      </c>
      <c r="AY365" s="93">
        <f>LN(G365/I365)</f>
        <v>2.9771873024281878E-6</v>
      </c>
      <c r="AZ365" s="93">
        <f>LN(N365/P365)</f>
        <v>7.1733116274162109E-3</v>
      </c>
      <c r="BA365" s="93">
        <f t="shared" ref="BA365" si="3625">AV364</f>
        <v>0.56675324675323924</v>
      </c>
      <c r="BB365" s="93">
        <f>AR364</f>
        <v>2.0888941194928835E-3</v>
      </c>
      <c r="BC365" s="93">
        <f t="shared" ref="BC365" si="3626">AS364</f>
        <v>-2.4620083993801183E-3</v>
      </c>
      <c r="BD365" s="39">
        <f>IF(AR364&lt;0,1,0)</f>
        <v>0</v>
      </c>
      <c r="BE365" s="92"/>
    </row>
    <row r="366" spans="1:58">
      <c r="A366" s="90">
        <v>43045</v>
      </c>
      <c r="B366" s="41">
        <f t="shared" si="265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30"/>
        <v>3386.4622100000001</v>
      </c>
      <c r="T366" s="92" t="str">
        <f t="shared" ref="T366" si="3627">IF(AVERAGE(N365)&lt;S365,"熊",IF(AVERAGE(N365)&gt;S365,"牛",""))</f>
        <v>熊</v>
      </c>
      <c r="U366" s="92">
        <f t="shared" ref="U366" si="3628">MAX(H366,O366)</f>
        <v>3389.36</v>
      </c>
      <c r="V366" s="92">
        <f t="shared" ref="V366" si="3629">MIN(I366,P366)</f>
        <v>3356.64</v>
      </c>
      <c r="W366" s="40">
        <f t="shared" ref="W366" si="3630">LN(U366/V366)</f>
        <v>9.7006393671766368E-3</v>
      </c>
      <c r="X366" s="92">
        <f t="shared" ref="X366" si="3631">IF(U366=H366,J366,Q366)</f>
        <v>1459</v>
      </c>
      <c r="Y366" s="92">
        <f t="shared" ref="Y366" si="3632">IF(V366=I366,K366,R366)</f>
        <v>1018</v>
      </c>
      <c r="Z366" s="93">
        <f t="shared" ref="Z366" si="3633">(U366-V366)/(C366)</f>
        <v>9.7101208423352528E-3</v>
      </c>
      <c r="AA366" s="93">
        <f t="shared" ref="AA366" si="3634">LN(C366/N365)</f>
        <v>-6.1114722539685139E-4</v>
      </c>
      <c r="AB366" s="93">
        <f t="shared" ref="AB366" si="3635">LN(N366/U366)</f>
        <v>-3.5116038209451883E-4</v>
      </c>
      <c r="AC366" s="93">
        <f t="shared" ref="AC366" si="3636">LN(N366/V366)</f>
        <v>9.3494789850820034E-3</v>
      </c>
      <c r="AD366" s="93">
        <f t="shared" ref="AD366" si="3637">LN(U366/C366)</f>
        <v>5.8233286426077682E-3</v>
      </c>
      <c r="AE366" s="93">
        <f t="shared" ref="AE366" si="3638">LN(V366/C366)</f>
        <v>-3.8773107245688638E-3</v>
      </c>
      <c r="AF366" s="93">
        <f t="shared" ref="AF366" si="3639">LN(N366/C366)</f>
        <v>5.4721682605130958E-3</v>
      </c>
      <c r="AG366" s="93">
        <f t="shared" ref="AG366" si="3640">LN(N366/N365)</f>
        <v>4.8610210351161844E-3</v>
      </c>
      <c r="AH366" s="93">
        <f t="shared" ref="AH366" si="3641">LN(D366/C366)</f>
        <v>2.551845502571448E-4</v>
      </c>
      <c r="AI366" s="93">
        <f t="shared" ref="AI366" si="3642">LN(E366/C366)</f>
        <v>-4.6009015610178641E-4</v>
      </c>
      <c r="AJ366" s="93">
        <f t="shared" ref="AJ366" si="3643">LN(F366/C366)</f>
        <v>4.4208075369340036E-4</v>
      </c>
      <c r="AK366" s="93">
        <f t="shared" ref="AK366" si="3644">+LN(G366/C366)</f>
        <v>-9.2633285723306522E-4</v>
      </c>
      <c r="AL366" s="93">
        <f t="shared" ref="AL366" si="3645">LN(H366/I366)</f>
        <v>4.4380376074230638E-3</v>
      </c>
      <c r="AM366" s="93">
        <f t="shared" ref="AM366" si="3646">LN(O366/P366)</f>
        <v>6.1943525690022266E-3</v>
      </c>
      <c r="AN366" s="93">
        <f t="shared" ref="AN366" si="3647">LN(L366/G366)</f>
        <v>8.2246003308993141E-4</v>
      </c>
      <c r="AO366" s="40">
        <f t="shared" ref="AO366" si="3648">(C366-I366)/(H366-I366)</f>
        <v>0.87340924313460877</v>
      </c>
      <c r="AP366" s="40">
        <f t="shared" ref="AP366" si="3649">(N365-I366)/(H366-I366)</f>
        <v>1.0113864701942139</v>
      </c>
      <c r="AQ366" s="93">
        <f t="shared" ref="AQ366" si="3650">LN(M366/L366)</f>
        <v>8.3364612250369486E-4</v>
      </c>
      <c r="AR366" s="93">
        <f t="shared" ref="AR366" si="3651">LN(N366/L366)</f>
        <v>5.5760410846563803E-3</v>
      </c>
      <c r="AS366" s="93">
        <f>LN(N366/C366)</f>
        <v>5.4721682605130958E-3</v>
      </c>
      <c r="AT366" s="28">
        <f>+(G366-I366)/(H366-I366)</f>
        <v>0.66443402545210173</v>
      </c>
      <c r="AU366" s="28">
        <f>+(N366-P366)/(O366-P366)</f>
        <v>0.94314381270902825</v>
      </c>
      <c r="AV366" s="40">
        <f>+(N366-V366)/(U366-V366)</f>
        <v>0.96363080684596436</v>
      </c>
      <c r="AW366" s="93">
        <f>LN(N366/C366)</f>
        <v>5.4721682605130958E-3</v>
      </c>
      <c r="AX366" s="28">
        <f>(N366-L366)/(U366-V366)</f>
        <v>0.57579462102689483</v>
      </c>
      <c r="AY366" s="93">
        <f>LN(G366/I366)</f>
        <v>2.9509778673357289E-3</v>
      </c>
      <c r="AZ366" s="93">
        <f>LN(N366/P366)</f>
        <v>5.8431921869077684E-3</v>
      </c>
      <c r="BA366" s="93">
        <f t="shared" ref="BA366" si="3652">AV365</f>
        <v>0.74268104776578447</v>
      </c>
      <c r="BB366" s="93">
        <f>AR365</f>
        <v>4.6284887271716103E-3</v>
      </c>
      <c r="BC366" s="93">
        <f t="shared" ref="BC366" si="3653">AS365</f>
        <v>-1.7749546475817955E-3</v>
      </c>
      <c r="BD366" s="39">
        <f>IF(AR365&lt;0,1,0)</f>
        <v>0</v>
      </c>
    </row>
    <row r="367" spans="1:58">
      <c r="A367" s="90">
        <v>43046</v>
      </c>
      <c r="B367" s="41">
        <f t="shared" si="265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30"/>
        <v>3387.1270049999998</v>
      </c>
      <c r="T367" s="92" t="str">
        <f t="shared" ref="T367" si="3654">IF(AVERAGE(N366)&lt;S366,"熊",IF(AVERAGE(N366)&gt;S366,"牛",""))</f>
        <v>牛</v>
      </c>
      <c r="U367" s="92">
        <f t="shared" ref="U367" si="3655">MAX(H367,O367)</f>
        <v>3415.14</v>
      </c>
      <c r="V367" s="92">
        <f t="shared" ref="V367" si="3656">MIN(I367,P367)</f>
        <v>3387.96</v>
      </c>
      <c r="W367" s="40">
        <f t="shared" ref="W367" si="3657">LN(U367/V367)</f>
        <v>7.9905174454004257E-3</v>
      </c>
      <c r="X367" s="92">
        <f t="shared" ref="X367" si="3658">IF(U367=H367,J367,Q367)</f>
        <v>1459</v>
      </c>
      <c r="Y367" s="92">
        <f t="shared" ref="Y367" si="3659">IF(V367=I367,K367,R367)</f>
        <v>931</v>
      </c>
      <c r="Z367" s="93">
        <f t="shared" ref="Z367" si="3660">(U367-V367)/(C367)</f>
        <v>8.0189528156318947E-3</v>
      </c>
      <c r="AA367" s="93">
        <f t="shared" ref="AA367" si="3661">LN(C367/N366)</f>
        <v>3.8361436014368528E-4</v>
      </c>
      <c r="AB367" s="93">
        <f t="shared" ref="AB367" si="3662">LN(N367/U367)</f>
        <v>-4.5982331294275303E-4</v>
      </c>
      <c r="AC367" s="93">
        <f t="shared" ref="AC367" si="3663">LN(N367/V367)</f>
        <v>7.5306941324576066E-3</v>
      </c>
      <c r="AD367" s="93">
        <f t="shared" ref="AD367" si="3664">LN(U367/C367)</f>
        <v>7.5449208033149147E-3</v>
      </c>
      <c r="AE367" s="93">
        <f t="shared" ref="AE367" si="3665">LN(V367/C367)</f>
        <v>-4.4559664208553994E-4</v>
      </c>
      <c r="AF367" s="93">
        <f t="shared" ref="AF367" si="3666">LN(N367/C367)</f>
        <v>7.0850974903720852E-3</v>
      </c>
      <c r="AG367" s="93">
        <f t="shared" ref="AG367" si="3667">LN(N367/N366)</f>
        <v>7.468711850515862E-3</v>
      </c>
      <c r="AH367" s="93">
        <f t="shared" ref="AH367" si="3668">LN(D367/C367)</f>
        <v>-2.7146570994165844E-4</v>
      </c>
      <c r="AI367" s="93">
        <f t="shared" ref="AI367" si="3669">LN(E367/C367)</f>
        <v>2.2485594975917675E-3</v>
      </c>
      <c r="AJ367" s="93">
        <f t="shared" ref="AJ367" si="3670">LN(F367/C367)</f>
        <v>2.6399932833250247E-3</v>
      </c>
      <c r="AK367" s="93">
        <f t="shared" ref="AK367" si="3671">+LN(G367/C367)</f>
        <v>5.0881260056697009E-3</v>
      </c>
      <c r="AL367" s="93">
        <f t="shared" ref="AL367" si="3672">LN(H367/I367)</f>
        <v>7.8089564301514168E-3</v>
      </c>
      <c r="AM367" s="93">
        <f t="shared" ref="AM367" si="3673">LN(O367/P367)</f>
        <v>4.5754178685539033E-3</v>
      </c>
      <c r="AN367" s="93">
        <f t="shared" ref="AN367" si="3674">LN(L367/G367)</f>
        <v>9.2420499282363871E-4</v>
      </c>
      <c r="AO367" s="40">
        <f t="shared" ref="AO367" si="3675">(C367-I367)/(H367-I367)</f>
        <v>5.6852409638545431E-2</v>
      </c>
      <c r="AP367" s="40">
        <f t="shared" ref="AP367" si="3676">(N366-I367)/(H367-I367)</f>
        <v>7.9066265060254819E-3</v>
      </c>
      <c r="AQ367" s="93">
        <f t="shared" ref="AQ367" si="3677">LN(M367/L367)</f>
        <v>-1.2706351509781926E-3</v>
      </c>
      <c r="AR367" s="93">
        <f t="shared" ref="AR367" si="3678">LN(N367/L367)</f>
        <v>1.0727664918787974E-3</v>
      </c>
      <c r="AS367" s="93">
        <f>LN(N367/C367)</f>
        <v>7.0850974903720852E-3</v>
      </c>
      <c r="AT367" s="28">
        <f>+(G367-I367)/(H367-I367)</f>
        <v>0.70783132530121318</v>
      </c>
      <c r="AU367" s="28">
        <f>+(N367-P367)/(O367-P367)</f>
        <v>0.89929441949969591</v>
      </c>
      <c r="AV367" s="40">
        <f>+(N367-V367)/(U367-V367)</f>
        <v>0.94223693892569105</v>
      </c>
      <c r="AW367" s="93">
        <f>LN(N367/C367)</f>
        <v>7.0850974903720852E-3</v>
      </c>
      <c r="AX367" s="28">
        <f>(N367-L367)/(U367-V367)</f>
        <v>0.13465783664460379</v>
      </c>
      <c r="AY367" s="93">
        <f>LN(G367/I367)</f>
        <v>5.5337226477551382E-3</v>
      </c>
      <c r="AZ367" s="93">
        <f>LN(N367/P367)</f>
        <v>4.1155945556110938E-3</v>
      </c>
      <c r="BA367" s="93">
        <f t="shared" ref="BA367" si="3679">AV366</f>
        <v>0.96363080684596436</v>
      </c>
      <c r="BB367" s="93">
        <f>AR366</f>
        <v>5.5760410846563803E-3</v>
      </c>
      <c r="BC367" s="93">
        <f t="shared" ref="BC367" si="3680">AS366</f>
        <v>5.4721682605130958E-3</v>
      </c>
      <c r="BD367" s="39">
        <f>IF(AR366&lt;0,1,0)</f>
        <v>0</v>
      </c>
    </row>
    <row r="368" spans="1:58">
      <c r="A368" s="90">
        <v>43047</v>
      </c>
      <c r="B368" s="41">
        <f t="shared" si="265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30"/>
        <v>3388.6284999999998</v>
      </c>
      <c r="T368" s="92" t="str">
        <f t="shared" ref="T368" si="3681">IF(AVERAGE(N367)&lt;S367,"熊",IF(AVERAGE(N367)&gt;S367,"牛",""))</f>
        <v>牛</v>
      </c>
      <c r="U368" s="92">
        <f t="shared" ref="U368" si="3682">MAX(H368,O368)</f>
        <v>3434.27</v>
      </c>
      <c r="V368" s="92">
        <f t="shared" ref="V368" si="3683">MIN(I368,P368)</f>
        <v>3404.88</v>
      </c>
      <c r="W368" s="40">
        <f t="shared" ref="W368" si="3684">LN(U368/V368)</f>
        <v>8.5946882043674792E-3</v>
      </c>
      <c r="X368" s="92">
        <f t="shared" ref="X368" si="3685">IF(U368=H368,J368,Q368)</f>
        <v>1301</v>
      </c>
      <c r="Y368" s="92">
        <f t="shared" ref="Y368" si="3686">IF(V368=I368,K368,R368)</f>
        <v>932</v>
      </c>
      <c r="Z368" s="93">
        <f t="shared" ref="Z368" si="3687">(U368-V368)/(C368)</f>
        <v>8.6209425250942679E-3</v>
      </c>
      <c r="AA368" s="93">
        <f t="shared" ref="AA368" si="3688">LN(C368/N367)</f>
        <v>-1.2986044028115806E-3</v>
      </c>
      <c r="AB368" s="93">
        <f t="shared" ref="AB368" si="3689">LN(N368/U368)</f>
        <v>-5.4922010889403659E-3</v>
      </c>
      <c r="AC368" s="93">
        <f t="shared" ref="AC368" si="3690">LN(N368/V368)</f>
        <v>3.1024871154270283E-3</v>
      </c>
      <c r="AD368" s="93">
        <f t="shared" ref="AD368" si="3691">LN(U368/C368)</f>
        <v>7.3443248197547044E-3</v>
      </c>
      <c r="AE368" s="93">
        <f t="shared" ref="AE368" si="3692">LN(V368/C368)</f>
        <v>-1.2503633846127882E-3</v>
      </c>
      <c r="AF368" s="93">
        <f t="shared" ref="AF368" si="3693">LN(N368/C368)</f>
        <v>1.8521237308143758E-3</v>
      </c>
      <c r="AG368" s="93">
        <f t="shared" ref="AG368" si="3694">LN(N368/N367)</f>
        <v>5.5351932800277038E-4</v>
      </c>
      <c r="AH368" s="93">
        <f t="shared" ref="AH368" si="3695">LN(D368/C368)</f>
        <v>-1.0653519530216587E-3</v>
      </c>
      <c r="AI368" s="93">
        <f t="shared" ref="AI368" si="3696">LN(E368/C368)</f>
        <v>3.2265681490637953E-5</v>
      </c>
      <c r="AJ368" s="93">
        <f t="shared" ref="AJ368" si="3697">LN(F368/C368)</f>
        <v>-3.4912257637417608E-4</v>
      </c>
      <c r="AK368" s="93">
        <f t="shared" ref="AK368" si="3698">+LN(G368/C368)</f>
        <v>6.6831215514001948E-3</v>
      </c>
      <c r="AL368" s="93">
        <f t="shared" ref="AL368" si="3699">LN(H368/I368)</f>
        <v>8.2219048774443085E-3</v>
      </c>
      <c r="AM368" s="93">
        <f t="shared" ref="AM368" si="3700">LN(O368/P368)</f>
        <v>7.3971254533745446E-3</v>
      </c>
      <c r="AN368" s="93">
        <f t="shared" ref="AN368" si="3701">LN(L368/G368)</f>
        <v>3.8162880216594918E-4</v>
      </c>
      <c r="AO368" s="40">
        <f t="shared" ref="AO368" si="3702">(C368-I368)/(H368-I368)</f>
        <v>0.1515474919957244</v>
      </c>
      <c r="AP368" s="40">
        <f t="shared" ref="AP368" si="3703">(N367-I368)/(H368-I368)</f>
        <v>0.30914265385984191</v>
      </c>
      <c r="AQ368" s="93">
        <f t="shared" ref="AQ368" si="3704">LN(M368/L368)</f>
        <v>-1.9066838816213709E-3</v>
      </c>
      <c r="AR368" s="93">
        <f t="shared" ref="AR368" si="3705">LN(N368/L368)</f>
        <v>-5.2126266227519921E-3</v>
      </c>
      <c r="AS368" s="93">
        <f>LN(N368/C368)</f>
        <v>1.8521237308143758E-3</v>
      </c>
      <c r="AT368" s="28">
        <f>+(G368-I368)/(H368-I368)</f>
        <v>0.96478121664888672</v>
      </c>
      <c r="AU368" s="28">
        <f>+(N368-P368)/(O368-P368)</f>
        <v>0.25681548794942766</v>
      </c>
      <c r="AV368" s="40">
        <f>+(N368-V368)/(U368-V368)</f>
        <v>0.3599863899285462</v>
      </c>
      <c r="AW368" s="93">
        <f>LN(N368/C368)</f>
        <v>1.8521237308143758E-3</v>
      </c>
      <c r="AX368" s="28">
        <f>(N368-L368)/(U368-V368)</f>
        <v>-0.60734943858455215</v>
      </c>
      <c r="AY368" s="93">
        <f>LN(G368/I368)</f>
        <v>7.9334849360132315E-3</v>
      </c>
      <c r="AZ368" s="93">
        <f>LN(N368/P368)</f>
        <v>1.9049243644340085E-3</v>
      </c>
      <c r="BA368" s="93">
        <f t="shared" ref="BA368" si="3706">AV367</f>
        <v>0.94223693892569105</v>
      </c>
      <c r="BB368" s="93">
        <f>AR367</f>
        <v>1.0727664918787974E-3</v>
      </c>
      <c r="BC368" s="93">
        <f t="shared" ref="BC368" si="3707">AS367</f>
        <v>7.0850974903720852E-3</v>
      </c>
      <c r="BD368" s="39">
        <f>IF(AR367&lt;0,1,0)</f>
        <v>0</v>
      </c>
      <c r="BE368" t="s">
        <v>569</v>
      </c>
    </row>
    <row r="369" spans="1:57">
      <c r="A369" s="90">
        <v>43048</v>
      </c>
      <c r="B369" s="41">
        <f t="shared" si="265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30"/>
        <v>3389.9875000000002</v>
      </c>
      <c r="T369" s="92" t="str">
        <f t="shared" ref="T369" si="3708">IF(AVERAGE(N368)&lt;S368,"熊",IF(AVERAGE(N368)&gt;S368,"牛",""))</f>
        <v>牛</v>
      </c>
      <c r="U369" s="92">
        <f t="shared" ref="U369" si="3709">MAX(H369,O369)</f>
        <v>3428.47</v>
      </c>
      <c r="V369" s="92">
        <f t="shared" ref="V369" si="3710">MIN(I369,P369)</f>
        <v>3408.62</v>
      </c>
      <c r="W369" s="40">
        <f t="shared" ref="W369" si="3711">LN(U369/V369)</f>
        <v>5.8065802183297896E-3</v>
      </c>
      <c r="X369" s="92">
        <f t="shared" ref="X369" si="3712">IF(U369=H369,J369,Q369)</f>
        <v>1459</v>
      </c>
      <c r="Y369" s="92">
        <f t="shared" ref="Y369" si="3713">IF(V369=I369,K369,R369)</f>
        <v>1354</v>
      </c>
      <c r="Z369" s="93">
        <f t="shared" ref="Z369" si="3714">(U369-V369)/(C369)</f>
        <v>5.8199708561660641E-3</v>
      </c>
      <c r="AA369" s="93">
        <f t="shared" ref="AA369" si="3715">LN(C369/N368)</f>
        <v>-1.4034308711395021E-3</v>
      </c>
      <c r="AB369" s="93">
        <f t="shared" ref="AB369" si="3716">LN(N369/U369)</f>
        <v>-1.9835887268845298E-4</v>
      </c>
      <c r="AC369" s="93">
        <f t="shared" ref="AC369" si="3717">LN(N369/V369)</f>
        <v>5.6082213456413715E-3</v>
      </c>
      <c r="AD369" s="93">
        <f t="shared" ref="AD369" si="3718">LN(U369/C369)</f>
        <v>5.2053445877131357E-3</v>
      </c>
      <c r="AE369" s="93">
        <f t="shared" ref="AE369" si="3719">LN(V369/C369)</f>
        <v>-6.0123563061664613E-4</v>
      </c>
      <c r="AF369" s="93">
        <f t="shared" ref="AF369" si="3720">LN(N369/C369)</f>
        <v>5.0069857150247064E-3</v>
      </c>
      <c r="AG369" s="93">
        <f t="shared" ref="AG369" si="3721">LN(N369/N368)</f>
        <v>3.6035548438853164E-3</v>
      </c>
      <c r="AH369" s="93">
        <f t="shared" ref="AH369" si="3722">LN(D369/C369)</f>
        <v>6.7705702614978211E-4</v>
      </c>
      <c r="AI369" s="93">
        <f t="shared" ref="AI369" si="3723">LN(E369/C369)</f>
        <v>1.1926024905160077E-3</v>
      </c>
      <c r="AJ369" s="93">
        <f t="shared" ref="AJ369" si="3724">LN(F369/C369)</f>
        <v>5.7450208957798301E-4</v>
      </c>
      <c r="AK369" s="93">
        <f t="shared" ref="AK369" si="3725">+LN(G369/C369)</f>
        <v>1.8132477472795282E-3</v>
      </c>
      <c r="AL369" s="93">
        <f t="shared" ref="AL369" si="3726">LN(H369/I369)</f>
        <v>3.0247197819458665E-3</v>
      </c>
      <c r="AM369" s="93">
        <f t="shared" ref="AM369" si="3727">LN(O369/P369)</f>
        <v>5.8065802183297896E-3</v>
      </c>
      <c r="AN369" s="93">
        <f t="shared" ref="AN369" si="3728">LN(L369/G369)</f>
        <v>-1.4633425377911472E-5</v>
      </c>
      <c r="AO369" s="40">
        <f t="shared" ref="AO369" si="3729">(C369-I369)/(H369-I369)</f>
        <v>6.1955469506280461E-2</v>
      </c>
      <c r="AP369" s="40">
        <f t="shared" ref="AP369" si="3730">(N368-I369)/(H369-I369)</f>
        <v>0.52565343659243702</v>
      </c>
      <c r="AQ369" s="93">
        <f t="shared" ref="AQ369" si="3731">LN(M369/L369)</f>
        <v>-9.8385720925212722E-4</v>
      </c>
      <c r="AR369" s="93">
        <f t="shared" ref="AR369" si="3732">LN(N369/L369)</f>
        <v>3.208371393123115E-3</v>
      </c>
      <c r="AS369" s="93">
        <f>LN(N369/C369)</f>
        <v>5.0069857150247064E-3</v>
      </c>
      <c r="AT369" s="28">
        <f>+(G369-I369)/(H369-I369)</f>
        <v>0.66118102613746133</v>
      </c>
      <c r="AU369" s="28">
        <f>+(N369-P369)/(O369-P369)</f>
        <v>0.965743073047867</v>
      </c>
      <c r="AV369" s="40">
        <f>+(N369-V369)/(U369-V369)</f>
        <v>0.965743073047867</v>
      </c>
      <c r="AW369" s="93">
        <f>LN(N369/C369)</f>
        <v>5.0069857150247064E-3</v>
      </c>
      <c r="AX369" s="28">
        <f>(N369-L369)/(U369-V369)</f>
        <v>0.55314861460957521</v>
      </c>
      <c r="AY369" s="93">
        <f>LN(G369/I369)</f>
        <v>2.0009117705843955E-3</v>
      </c>
      <c r="AZ369" s="93">
        <f>LN(N369/P369)</f>
        <v>5.6082213456413715E-3</v>
      </c>
      <c r="BA369" s="93">
        <f t="shared" ref="BA369" si="3733">AV368</f>
        <v>0.3599863899285462</v>
      </c>
      <c r="BB369" s="93">
        <f>AR368</f>
        <v>-5.2126266227519921E-3</v>
      </c>
      <c r="BC369" s="93">
        <f t="shared" ref="BC369" si="3734">AS368</f>
        <v>1.8521237308143758E-3</v>
      </c>
      <c r="BD369" s="39">
        <f>IF(AR368&lt;0,1,0)</f>
        <v>1</v>
      </c>
      <c r="BE369" s="92"/>
    </row>
    <row r="370" spans="1:57">
      <c r="A370" s="90">
        <v>43049</v>
      </c>
      <c r="B370" s="41">
        <f t="shared" si="265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30"/>
        <v>3392.0719999999992</v>
      </c>
      <c r="T370" s="92" t="str">
        <f t="shared" ref="T370" si="3735">IF(AVERAGE(N369)&lt;S369,"熊",IF(AVERAGE(N369)&gt;S369,"牛",""))</f>
        <v>牛</v>
      </c>
      <c r="U370" s="92">
        <f t="shared" ref="U370" si="3736">MAX(H370,O370)</f>
        <v>3438.51</v>
      </c>
      <c r="V370" s="92">
        <f t="shared" ref="V370" si="3737">MIN(I370,P370)</f>
        <v>3414.32</v>
      </c>
      <c r="W370" s="40">
        <f t="shared" ref="W370" si="3738">LN(U370/V370)</f>
        <v>7.0598863456621166E-3</v>
      </c>
      <c r="X370" s="92">
        <f t="shared" ref="X370" si="3739">IF(U370=H370,J370,Q370)</f>
        <v>1444</v>
      </c>
      <c r="Y370" s="92">
        <f t="shared" ref="Y370" si="3740">IF(V370=I370,K370,R370)</f>
        <v>949</v>
      </c>
      <c r="Z370" s="93">
        <f t="shared" ref="Z370" si="3741">(U370-V370)/(C370)</f>
        <v>7.0665287831782305E-3</v>
      </c>
      <c r="AA370" s="93">
        <f t="shared" ref="AA370" si="3742">LN(C370/N369)</f>
        <v>-1.3457950321747575E-3</v>
      </c>
      <c r="AB370" s="93">
        <f t="shared" ref="AB370" si="3743">LN(N370/U370)</f>
        <v>-1.6998540006884248E-3</v>
      </c>
      <c r="AC370" s="93">
        <f t="shared" ref="AC370" si="3744">LN(N370/V370)</f>
        <v>5.3600323449738158E-3</v>
      </c>
      <c r="AD370" s="93">
        <f t="shared" ref="AD370" si="3745">LN(U370/C370)</f>
        <v>4.4682944015588897E-3</v>
      </c>
      <c r="AE370" s="93">
        <f t="shared" ref="AE370" si="3746">LN(V370/C370)</f>
        <v>-2.5915919441033912E-3</v>
      </c>
      <c r="AF370" s="93">
        <f t="shared" ref="AF370" si="3747">LN(N370/C370)</f>
        <v>2.7684404008703144E-3</v>
      </c>
      <c r="AG370" s="93">
        <f t="shared" ref="AG370" si="3748">LN(N370/N369)</f>
        <v>1.4226453686955224E-3</v>
      </c>
      <c r="AH370" s="93">
        <f t="shared" ref="AH370" si="3749">LN(D370/C370)</f>
        <v>-5.1135127878214218E-4</v>
      </c>
      <c r="AI370" s="93">
        <f t="shared" ref="AI370" si="3750">LN(E370/C370)</f>
        <v>4.5561280709645069E-4</v>
      </c>
      <c r="AJ370" s="93">
        <f t="shared" ref="AJ370" si="3751">LN(F370/C370)</f>
        <v>-1.5483878537993657E-4</v>
      </c>
      <c r="AK370" s="93">
        <f t="shared" ref="AK370" si="3752">+LN(G370/C370)</f>
        <v>7.9426730100841305E-4</v>
      </c>
      <c r="AL370" s="93">
        <f t="shared" ref="AL370" si="3753">LN(H370/I370)</f>
        <v>3.7243990909822727E-3</v>
      </c>
      <c r="AM370" s="93">
        <f t="shared" ref="AM370" si="3754">LN(O370/P370)</f>
        <v>3.5601948803635594E-3</v>
      </c>
      <c r="AN370" s="93">
        <f t="shared" ref="AN370" si="3755">LN(L370/G370)</f>
        <v>5.6027968759326759E-4</v>
      </c>
      <c r="AO370" s="40">
        <f t="shared" ref="AO370" si="3756">(C370-I370)/(H370-I370)</f>
        <v>0.69544740973311026</v>
      </c>
      <c r="AP370" s="40">
        <f t="shared" ref="AP370" si="3757">(N369-I370)/(H370-I370)</f>
        <v>1.0572998430141312</v>
      </c>
      <c r="AQ370" s="93">
        <f t="shared" ref="AQ370" si="3758">LN(M370/L370)</f>
        <v>6.9699318805989353E-4</v>
      </c>
      <c r="AR370" s="93">
        <f t="shared" ref="AR370" si="3759">LN(N370/L370)</f>
        <v>1.4138934122686147E-3</v>
      </c>
      <c r="AS370" s="93">
        <f>LN(N370/C370)</f>
        <v>2.7684404008703144E-3</v>
      </c>
      <c r="AT370" s="28">
        <f>+(G370-I370)/(H370-I370)</f>
        <v>0.90894819466249022</v>
      </c>
      <c r="AU370" s="28">
        <f>+(N370-P370)/(O370-P370)</f>
        <v>0.52209492635024357</v>
      </c>
      <c r="AV370" s="40">
        <f>+(N370-V370)/(U370-V370)</f>
        <v>0.75857792476229302</v>
      </c>
      <c r="AW370" s="93">
        <f>LN(N370/C370)</f>
        <v>2.7684404008703144E-3</v>
      </c>
      <c r="AX370" s="28">
        <f>(N370-L370)/(U370-V370)</f>
        <v>0.20049607275733353</v>
      </c>
      <c r="AY370" s="93">
        <f>LN(G370/I370)</f>
        <v>3.3858592451118095E-3</v>
      </c>
      <c r="AZ370" s="93">
        <f>LN(N370/P370)</f>
        <v>1.8603408796750696E-3</v>
      </c>
      <c r="BA370" s="93">
        <f t="shared" ref="BA370" si="3760">AV369</f>
        <v>0.965743073047867</v>
      </c>
      <c r="BB370" s="93">
        <f>AR369</f>
        <v>3.208371393123115E-3</v>
      </c>
      <c r="BC370" s="93">
        <f t="shared" ref="BC370" si="3761">AS369</f>
        <v>5.0069857150247064E-3</v>
      </c>
      <c r="BD370" s="39">
        <f>IF(AR369&lt;0,1,0)</f>
        <v>0</v>
      </c>
      <c r="BE370" t="s">
        <v>575</v>
      </c>
    </row>
    <row r="371" spans="1:57">
      <c r="A371" s="90">
        <v>43052</v>
      </c>
      <c r="B371" s="41">
        <f t="shared" si="265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30"/>
        <v>3394.1794999999997</v>
      </c>
      <c r="T371" s="92" t="str">
        <f t="shared" ref="T371" si="3762">IF(AVERAGE(N370)&lt;S370,"熊",IF(AVERAGE(N370)&gt;S370,"牛",""))</f>
        <v>牛</v>
      </c>
      <c r="U371" s="92">
        <f t="shared" ref="U371" si="3763">MAX(H371,O371)</f>
        <v>3449.16</v>
      </c>
      <c r="V371" s="92">
        <f t="shared" ref="V371" si="3764">MIN(I371,P371)</f>
        <v>3435.18</v>
      </c>
      <c r="W371" s="40">
        <f t="shared" ref="W371" si="3765">LN(U371/V371)</f>
        <v>4.0613970886410108E-3</v>
      </c>
      <c r="X371" s="92">
        <f t="shared" ref="X371" si="3766">IF(U371=H371,J371,Q371)</f>
        <v>1001</v>
      </c>
      <c r="Y371" s="92">
        <f t="shared" ref="Y371" si="3767">IF(V371=I371,K371,R371)</f>
        <v>930</v>
      </c>
      <c r="Z371" s="93">
        <f t="shared" ref="Z371" si="3768">(U371-V371)/(C371)</f>
        <v>4.0696557385639237E-3</v>
      </c>
      <c r="AA371" s="93">
        <f t="shared" ref="AA371" si="3769">LN(C371/N370)</f>
        <v>7.3094203040316517E-4</v>
      </c>
      <c r="AB371" s="93">
        <f t="shared" ref="AB371" si="3770">LN(N371/U371)</f>
        <v>-3.8567549510323476E-4</v>
      </c>
      <c r="AC371" s="93">
        <f t="shared" ref="AC371" si="3771">LN(N371/V371)</f>
        <v>3.6757215935376954E-3</v>
      </c>
      <c r="AD371" s="93">
        <f t="shared" ref="AD371" si="3772">LN(U371/C371)</f>
        <v>4.0613970886410108E-3</v>
      </c>
      <c r="AE371" s="93">
        <f t="shared" ref="AE371" si="3773">LN(V371/C371)</f>
        <v>0</v>
      </c>
      <c r="AF371" s="93">
        <f t="shared" ref="AF371" si="3774">LN(N371/C371)</f>
        <v>3.6757215935376954E-3</v>
      </c>
      <c r="AG371" s="93">
        <f t="shared" ref="AG371" si="3775">LN(N371/N370)</f>
        <v>4.4066636239410636E-3</v>
      </c>
      <c r="AH371" s="93">
        <f t="shared" ref="AH371" si="3776">LN(D371/C371)</f>
        <v>1.4835373736087397E-3</v>
      </c>
      <c r="AI371" s="93">
        <f t="shared" ref="AI371" si="3777">LN(E371/C371)</f>
        <v>2.9213396141835692E-3</v>
      </c>
      <c r="AJ371" s="93">
        <f t="shared" ref="AJ371" si="3778">LN(F371/C371)</f>
        <v>2.6252342681896464E-3</v>
      </c>
      <c r="AK371" s="93">
        <f t="shared" ref="AK371" si="3779">+LN(G371/C371)</f>
        <v>2.0995764941389955E-3</v>
      </c>
      <c r="AL371" s="93">
        <f t="shared" ref="AL371" si="3780">LN(H371/I371)</f>
        <v>4.0613970886410108E-3</v>
      </c>
      <c r="AM371" s="93">
        <f t="shared" ref="AM371" si="3781">LN(O371/P371)</f>
        <v>2.0928434451052708E-3</v>
      </c>
      <c r="AN371" s="93">
        <f t="shared" ref="AN371" si="3782">LN(L371/G371)</f>
        <v>5.4888489171166775E-4</v>
      </c>
      <c r="AO371" s="40">
        <f t="shared" ref="AO371" si="3783">(C371-I371)/(H371-I371)</f>
        <v>0</v>
      </c>
      <c r="AP371" s="40">
        <f t="shared" ref="AP371" si="3784">(N370-I371)/(H371-I371)</f>
        <v>-0.17954220314733621</v>
      </c>
      <c r="AQ371" s="93">
        <f t="shared" ref="AQ371" si="3785">LN(M371/L371)</f>
        <v>-5.8068805744199687E-5</v>
      </c>
      <c r="AR371" s="93">
        <f t="shared" ref="AR371" si="3786">LN(N371/L371)</f>
        <v>1.0272602076872959E-3</v>
      </c>
      <c r="AS371" s="93">
        <f>LN(N371/C371)</f>
        <v>3.6757215935376954E-3</v>
      </c>
      <c r="AT371" s="28">
        <f>+(G371-I371)/(H371-I371)</f>
        <v>0.51645207439200613</v>
      </c>
      <c r="AU371" s="28">
        <f>+(N371-P371)/(O371-P371)</f>
        <v>0.88210818307907013</v>
      </c>
      <c r="AV371" s="40">
        <f>+(N371-V371)/(U371-V371)</f>
        <v>0.90486409155937586</v>
      </c>
      <c r="AW371" s="93">
        <f>LN(N371/C371)</f>
        <v>3.6757215935376954E-3</v>
      </c>
      <c r="AX371" s="28">
        <f>(N371-L371)/(U371-V371)</f>
        <v>0.25321888412016874</v>
      </c>
      <c r="AY371" s="93">
        <f>LN(G371/I371)</f>
        <v>2.0995764941389955E-3</v>
      </c>
      <c r="AZ371" s="93">
        <f>LN(N371/P371)</f>
        <v>1.8463419525230191E-3</v>
      </c>
      <c r="BA371" s="93">
        <f t="shared" ref="BA371" si="3787">AV370</f>
        <v>0.75857792476229302</v>
      </c>
      <c r="BB371" s="93">
        <f>AR370</f>
        <v>1.4138934122686147E-3</v>
      </c>
      <c r="BC371" s="93">
        <f t="shared" ref="BC371" si="3788">AS370</f>
        <v>2.7684404008703144E-3</v>
      </c>
      <c r="BD371" s="39">
        <f>IF(AR370&lt;0,1,0)</f>
        <v>0</v>
      </c>
    </row>
    <row r="372" spans="1:57">
      <c r="A372" s="90">
        <v>43053</v>
      </c>
      <c r="B372" s="41">
        <f t="shared" si="265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30"/>
        <v>3397.6475</v>
      </c>
      <c r="T372" s="92" t="str">
        <f t="shared" ref="T372" si="3789">IF(AVERAGE(N371)&lt;S371,"熊",IF(AVERAGE(N371)&gt;S371,"牛",""))</f>
        <v>牛</v>
      </c>
      <c r="U372" s="92">
        <f t="shared" ref="U372" si="3790">MAX(H372,O372)</f>
        <v>3450.33</v>
      </c>
      <c r="V372" s="92">
        <f t="shared" ref="V372" si="3791">MIN(I372,P372)</f>
        <v>3419.79</v>
      </c>
      <c r="W372" s="40">
        <f t="shared" ref="W372" si="3792">LN(U372/V372)</f>
        <v>8.8907329623347346E-3</v>
      </c>
      <c r="X372" s="92">
        <f t="shared" ref="X372" si="3793">IF(U372=H372,J372,Q372)</f>
        <v>939</v>
      </c>
      <c r="Y372" s="92">
        <f t="shared" ref="Y372" si="3794">IF(V372=I372,K372,R372)</f>
        <v>1414</v>
      </c>
      <c r="Z372" s="93">
        <f t="shared" ref="Z372" si="3795">(U372-V372)/(C372)</f>
        <v>8.8610606579351946E-3</v>
      </c>
      <c r="AA372" s="93">
        <f t="shared" ref="AA372" si="3796">LN(C372/N371)</f>
        <v>-3.742183883528296E-4</v>
      </c>
      <c r="AB372" s="93">
        <f t="shared" ref="AB372" si="3797">LN(N372/U372)</f>
        <v>-6.0437372457830983E-3</v>
      </c>
      <c r="AC372" s="93">
        <f t="shared" ref="AC372" si="3798">LN(N372/V372)</f>
        <v>2.8469957165516671E-3</v>
      </c>
      <c r="AD372" s="93">
        <f t="shared" ref="AD372" si="3799">LN(U372/C372)</f>
        <v>1.0990493895051264E-3</v>
      </c>
      <c r="AE372" s="93">
        <f t="shared" ref="AE372" si="3800">LN(V372/C372)</f>
        <v>-7.7916835728296151E-3</v>
      </c>
      <c r="AF372" s="93">
        <f t="shared" ref="AF372" si="3801">LN(N372/C372)</f>
        <v>-4.9446878562780577E-3</v>
      </c>
      <c r="AG372" s="93">
        <f t="shared" ref="AG372" si="3802">LN(N372/N371)</f>
        <v>-5.3189062446308824E-3</v>
      </c>
      <c r="AH372" s="93">
        <f t="shared" ref="AH372" si="3803">LN(D372/C372)</f>
        <v>-8.272583535047901E-4</v>
      </c>
      <c r="AI372" s="93">
        <f t="shared" ref="AI372" si="3804">LN(E372/C372)</f>
        <v>-2.3794807620992301E-4</v>
      </c>
      <c r="AJ372" s="93">
        <f t="shared" ref="AJ372" si="3805">LN(F372/C372)</f>
        <v>7.1930346684798217E-4</v>
      </c>
      <c r="AK372" s="93">
        <f t="shared" ref="AK372" si="3806">+LN(G372/C372)</f>
        <v>-4.3587751055337801E-3</v>
      </c>
      <c r="AL372" s="93">
        <f t="shared" ref="AL372" si="3807">LN(H372/I372)</f>
        <v>6.14288082034007E-3</v>
      </c>
      <c r="AM372" s="93">
        <f t="shared" ref="AM372" si="3808">LN(O372/P372)</f>
        <v>7.0544408850150495E-3</v>
      </c>
      <c r="AN372" s="93">
        <f t="shared" ref="AN372" si="3809">LN(L372/G372)</f>
        <v>6.5255328344610301E-4</v>
      </c>
      <c r="AO372" s="40">
        <f t="shared" ref="AO372" si="3810">(C372-I372)/(H372-I372)</f>
        <v>0.82063416942735712</v>
      </c>
      <c r="AP372" s="40">
        <f t="shared" ref="AP372" si="3811">(N371-I372)/(H372-I372)</f>
        <v>0.88168480832939011</v>
      </c>
      <c r="AQ372" s="93">
        <f t="shared" ref="AQ372" si="3812">LN(M372/L372)</f>
        <v>7.3652390263632798E-4</v>
      </c>
      <c r="AR372" s="93">
        <f t="shared" ref="AR372" si="3813">LN(N372/L372)</f>
        <v>-1.2384660341904362E-3</v>
      </c>
      <c r="AS372" s="93">
        <f>LN(N372/C372)</f>
        <v>-4.9446878562780577E-3</v>
      </c>
      <c r="AT372" s="28">
        <f>+(G372-I372)/(H372-I372)</f>
        <v>0.11121628017039052</v>
      </c>
      <c r="AU372" s="28">
        <f>+(N372-P372)/(O372-P372)</f>
        <v>0.4027261462205694</v>
      </c>
      <c r="AV372" s="40">
        <f>+(N372-V372)/(U372-V372)</f>
        <v>0.31925343811394929</v>
      </c>
      <c r="AW372" s="93">
        <f>LN(N372/C372)</f>
        <v>-4.9446878562780577E-3</v>
      </c>
      <c r="AX372" s="28">
        <f>(N372-L372)/(U372-V372)</f>
        <v>-0.13916175507531123</v>
      </c>
      <c r="AY372" s="93">
        <f>LN(G372/I372)</f>
        <v>6.8505632530127568E-4</v>
      </c>
      <c r="AZ372" s="93">
        <f>LN(N372/P372)</f>
        <v>2.8469957165516671E-3</v>
      </c>
      <c r="BA372" s="93">
        <f t="shared" ref="BA372" si="3814">AV371</f>
        <v>0.90486409155937586</v>
      </c>
      <c r="BB372" s="93">
        <f>AR371</f>
        <v>1.0272602076872959E-3</v>
      </c>
      <c r="BC372" s="93">
        <f t="shared" ref="BC372" si="3815">AS371</f>
        <v>3.6757215935376954E-3</v>
      </c>
      <c r="BD372" s="39">
        <f>IF(AR371&lt;0,1,0)</f>
        <v>0</v>
      </c>
    </row>
    <row r="373" spans="1:57">
      <c r="A373" s="90">
        <v>43054</v>
      </c>
      <c r="B373" s="41">
        <f t="shared" si="265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30"/>
        <v>3400.5225</v>
      </c>
      <c r="T373" s="92" t="str">
        <f t="shared" ref="T373" si="3816">IF(AVERAGE(N372)&lt;S372,"熊",IF(AVERAGE(N372)&gt;S372,"牛",""))</f>
        <v>牛</v>
      </c>
      <c r="U373" s="92">
        <f t="shared" ref="U373" si="3817">MAX(H373,O373)</f>
        <v>3423.75</v>
      </c>
      <c r="V373" s="92">
        <f t="shared" ref="V373" si="3818">MIN(I373,P373)</f>
        <v>3396.38</v>
      </c>
      <c r="W373" s="40">
        <f t="shared" ref="W373" si="3819">LN(U373/V373)</f>
        <v>8.02628305733398E-3</v>
      </c>
      <c r="X373" s="92">
        <f t="shared" ref="X373" si="3820">IF(U373=H373,J373,Q373)</f>
        <v>949</v>
      </c>
      <c r="Y373" s="92">
        <f t="shared" ref="Y373" si="3821">IF(V373=I373,K373,R373)</f>
        <v>1324</v>
      </c>
      <c r="Z373" s="93">
        <f t="shared" ref="Z373" si="3822">(U373-V373)/(C373)</f>
        <v>8.0118025531217031E-3</v>
      </c>
      <c r="AA373" s="93">
        <f t="shared" ref="AA373" si="3823">LN(C373/N372)</f>
        <v>-3.8943919503968763E-3</v>
      </c>
      <c r="AB373" s="93">
        <f t="shared" ref="AB373" si="3824">LN(N373/U373)</f>
        <v>-6.2201080380827013E-3</v>
      </c>
      <c r="AC373" s="93">
        <f t="shared" ref="AC373" si="3825">LN(N373/V373)</f>
        <v>1.8061750192511635E-3</v>
      </c>
      <c r="AD373" s="93">
        <f t="shared" ref="AD373" si="3826">LN(U373/C373)</f>
        <v>2.2046921485268382E-3</v>
      </c>
      <c r="AE373" s="93">
        <f t="shared" ref="AE373" si="3827">LN(V373/C373)</f>
        <v>-5.8215909088070077E-3</v>
      </c>
      <c r="AF373" s="93">
        <f t="shared" ref="AF373" si="3828">LN(N373/C373)</f>
        <v>-4.0154158895557941E-3</v>
      </c>
      <c r="AG373" s="93">
        <f t="shared" ref="AG373" si="3829">LN(N373/N372)</f>
        <v>-7.9098078399526262E-3</v>
      </c>
      <c r="AH373" s="93">
        <f t="shared" ref="AH373" si="3830">LN(D373/C373)</f>
        <v>-1.3298419623879261E-3</v>
      </c>
      <c r="AI373" s="93">
        <f t="shared" ref="AI373" si="3831">LN(E373/C373)</f>
        <v>-1.4637173763525847E-4</v>
      </c>
      <c r="AJ373" s="93">
        <f t="shared" ref="AJ373" si="3832">LN(F373/C373)</f>
        <v>-3.2204610807490237E-4</v>
      </c>
      <c r="AK373" s="93">
        <f t="shared" ref="AK373" si="3833">+LN(G373/C373)</f>
        <v>-3.3367376700823245E-3</v>
      </c>
      <c r="AL373" s="93">
        <f t="shared" ref="AL373" si="3834">LN(H373/I373)</f>
        <v>6.6963391191028456E-3</v>
      </c>
      <c r="AM373" s="93">
        <f t="shared" ref="AM373" si="3835">LN(O373/P373)</f>
        <v>4.4213996916524544E-3</v>
      </c>
      <c r="AN373" s="93">
        <f t="shared" ref="AN373" si="3836">LN(L373/G373)</f>
        <v>-2.2323723454775987E-4</v>
      </c>
      <c r="AO373" s="40">
        <f t="shared" ref="AO373" si="3837">(C373-I373)/(H373-I373)</f>
        <v>0.67002188183807465</v>
      </c>
      <c r="AP373" s="40">
        <f t="shared" ref="AP373" si="3838">(N372-I373)/(H373-I373)</f>
        <v>1.2533916849015312</v>
      </c>
      <c r="AQ373" s="93">
        <f t="shared" ref="AQ373" si="3839">LN(M373/L373)</f>
        <v>-1.0639987365795159E-3</v>
      </c>
      <c r="AR373" s="93">
        <f t="shared" ref="AR373" si="3840">LN(N373/L373)</f>
        <v>-4.5544098492572062E-4</v>
      </c>
      <c r="AS373" s="93">
        <f>LN(N373/C373)</f>
        <v>-4.0154158895557941E-3</v>
      </c>
      <c r="AT373" s="28">
        <f>+(G373-I373)/(H373-I373)</f>
        <v>0.17199124726476375</v>
      </c>
      <c r="AU373" s="28">
        <f>+(N373-P373)/(O373-P373)</f>
        <v>0.40797342192690922</v>
      </c>
      <c r="AV373" s="40">
        <f>+(N373-V373)/(U373-V373)</f>
        <v>0.224333211545484</v>
      </c>
      <c r="AW373" s="93">
        <f>LN(N373/C373)</f>
        <v>-4.0154158895557941E-3</v>
      </c>
      <c r="AX373" s="28">
        <f>(N373-L373)/(U373-V373)</f>
        <v>-5.6631348191457362E-2</v>
      </c>
      <c r="AY373" s="93">
        <f>LN(G373/I373)</f>
        <v>1.1549093004936176E-3</v>
      </c>
      <c r="AZ373" s="93">
        <f>LN(N373/P373)</f>
        <v>1.8061750192511635E-3</v>
      </c>
      <c r="BA373" s="93">
        <f t="shared" ref="BA373" si="3841">AV372</f>
        <v>0.31925343811394929</v>
      </c>
      <c r="BB373" s="93">
        <f>AR372</f>
        <v>-1.2384660341904362E-3</v>
      </c>
      <c r="BC373" s="93">
        <f t="shared" ref="BC373" si="3842">AS372</f>
        <v>-4.9446878562780577E-3</v>
      </c>
      <c r="BD373" s="39">
        <f>IF(AR372&lt;0,1,0)</f>
        <v>1</v>
      </c>
      <c r="BE373" t="s">
        <v>585</v>
      </c>
    </row>
    <row r="374" spans="1:57">
      <c r="A374" s="90">
        <v>43055</v>
      </c>
      <c r="B374" s="41">
        <f t="shared" si="265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30"/>
        <v>3401.5589999999997</v>
      </c>
      <c r="T374" s="92" t="str">
        <f t="shared" ref="T374" si="3843">IF(AVERAGE(N373)&lt;S373,"熊",IF(AVERAGE(N373)&gt;S373,"牛",""))</f>
        <v>牛</v>
      </c>
      <c r="U374" s="92">
        <f t="shared" ref="U374" si="3844">MAX(H374,O374)</f>
        <v>3409.42</v>
      </c>
      <c r="V374" s="92">
        <f t="shared" ref="V374" si="3845">MIN(I374,P374)</f>
        <v>3390.69</v>
      </c>
      <c r="W374" s="40">
        <f t="shared" ref="W374" si="3846">LN(U374/V374)</f>
        <v>5.5087483483371533E-3</v>
      </c>
      <c r="X374" s="92">
        <f t="shared" ref="X374" si="3847">IF(U374=H374,J374,Q374)</f>
        <v>1408</v>
      </c>
      <c r="Y374" s="92">
        <f t="shared" ref="Y374" si="3848">IF(V374=I374,K374,R374)</f>
        <v>951</v>
      </c>
      <c r="Z374" s="93">
        <f t="shared" ref="Z374" si="3849">(U374-V374)/(C374)</f>
        <v>5.5198795233983413E-3</v>
      </c>
      <c r="AA374" s="93">
        <f t="shared" ref="AA374" si="3850">LN(C374/N373)</f>
        <v>-2.7458516805799246E-3</v>
      </c>
      <c r="AB374" s="93">
        <f t="shared" ref="AB374" si="3851">LN(N374/U374)</f>
        <v>-2.9873697986271814E-3</v>
      </c>
      <c r="AC374" s="93">
        <f t="shared" ref="AC374" si="3852">LN(N374/V374)</f>
        <v>2.5213785497099615E-3</v>
      </c>
      <c r="AD374" s="93">
        <f t="shared" ref="AD374" si="3853">LN(U374/C374)</f>
        <v>4.7717069757973098E-3</v>
      </c>
      <c r="AE374" s="93">
        <f t="shared" ref="AE374" si="3854">LN(V374/C374)</f>
        <v>-7.3704137253984231E-4</v>
      </c>
      <c r="AF374" s="93">
        <f t="shared" ref="AF374" si="3855">LN(N374/C374)</f>
        <v>1.7843371771701284E-3</v>
      </c>
      <c r="AG374" s="93">
        <f t="shared" ref="AG374" si="3856">LN(N374/N373)</f>
        <v>-9.615145034098055E-4</v>
      </c>
      <c r="AH374" s="93">
        <f t="shared" ref="AH374" si="3857">LN(D374/C374)</f>
        <v>1.4734310932401447E-4</v>
      </c>
      <c r="AI374" s="93">
        <f t="shared" ref="AI374" si="3858">LN(E374/C374)</f>
        <v>1.0015052871188445E-3</v>
      </c>
      <c r="AJ374" s="93">
        <f t="shared" ref="AJ374" si="3859">LN(F374/C374)</f>
        <v>1.7975568010045726E-4</v>
      </c>
      <c r="AK374" s="93">
        <f t="shared" ref="AK374" si="3860">+LN(G374/C374)</f>
        <v>1.7813953474403075E-3</v>
      </c>
      <c r="AL374" s="93">
        <f t="shared" ref="AL374" si="3861">LN(H374/I374)</f>
        <v>4.6959632236266728E-3</v>
      </c>
      <c r="AM374" s="93">
        <f t="shared" ref="AM374" si="3862">LN(O374/P374)</f>
        <v>5.3023220005248275E-3</v>
      </c>
      <c r="AN374" s="93">
        <f t="shared" ref="AN374" si="3863">LN(L374/G374)</f>
        <v>1.5884642231855329E-4</v>
      </c>
      <c r="AO374" s="40">
        <f t="shared" ref="AO374" si="3864">(C374-I374)/(H374-I374)</f>
        <v>0.15664160401002469</v>
      </c>
      <c r="AP374" s="40">
        <f t="shared" ref="AP374" si="3865">(N373-I374)/(H374-I374)</f>
        <v>0.74122807017543235</v>
      </c>
      <c r="AQ374" s="93">
        <f t="shared" ref="AQ374" si="3866">LN(M374/L374)</f>
        <v>-9.2401594469225274E-4</v>
      </c>
      <c r="AR374" s="93">
        <f t="shared" ref="AR374" si="3867">LN(N374/L374)</f>
        <v>-1.5590459258861406E-4</v>
      </c>
      <c r="AS374" s="93">
        <f>LN(N374/C374)</f>
        <v>1.7843371771701284E-3</v>
      </c>
      <c r="AT374" s="28">
        <f>+(G374-I374)/(H374-I374)</f>
        <v>0.53571428571426738</v>
      </c>
      <c r="AU374" s="28">
        <f>+(N374-P374)/(O374-P374)</f>
        <v>0.43594009983361287</v>
      </c>
      <c r="AV374" s="40">
        <f>+(N374-V374)/(U374-V374)</f>
        <v>0.45702082221035434</v>
      </c>
      <c r="AW374" s="93">
        <f>LN(N374/C374)</f>
        <v>1.7843371771701284E-3</v>
      </c>
      <c r="AX374" s="28">
        <f>(N374-L374)/(U374-V374)</f>
        <v>-2.8296849973315514E-2</v>
      </c>
      <c r="AY374" s="93">
        <f>LN(G374/I374)</f>
        <v>2.5184367199801122E-3</v>
      </c>
      <c r="AZ374" s="93">
        <f>LN(N374/P374)</f>
        <v>2.3149522018977037E-3</v>
      </c>
      <c r="BA374" s="93">
        <f t="shared" ref="BA374" si="3868">AV373</f>
        <v>0.224333211545484</v>
      </c>
      <c r="BB374" s="93">
        <f>AR373</f>
        <v>-4.5544098492572062E-4</v>
      </c>
      <c r="BC374" s="93">
        <f t="shared" ref="BC374" si="3869">AS373</f>
        <v>-4.0154158895557941E-3</v>
      </c>
      <c r="BD374" s="39">
        <f>IF(AR373&lt;0,1,0)</f>
        <v>1</v>
      </c>
    </row>
    <row r="375" spans="1:57">
      <c r="A375" s="90">
        <v>43056</v>
      </c>
      <c r="B375" s="41">
        <f t="shared" si="265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30"/>
        <v>3403.0129999999999</v>
      </c>
      <c r="T375" s="92" t="str">
        <f t="shared" ref="T375" si="3870">IF(AVERAGE(N374)&lt;S374,"熊",IF(AVERAGE(N374)&gt;S374,"牛",""))</f>
        <v>熊</v>
      </c>
      <c r="U375" s="92">
        <f t="shared" ref="U375" si="3871">MAX(H375,O375)</f>
        <v>3403.28</v>
      </c>
      <c r="V375" s="92">
        <f t="shared" ref="V375" si="3872">MIN(I375,P375)</f>
        <v>3373.29</v>
      </c>
      <c r="W375" s="40">
        <f t="shared" ref="W375" si="3873">LN(U375/V375)</f>
        <v>8.8511432159040695E-3</v>
      </c>
      <c r="X375" s="92">
        <f t="shared" ref="X375" si="3874">IF(U375=H375,J375,Q375)</f>
        <v>941</v>
      </c>
      <c r="Y375" s="92">
        <f t="shared" ref="Y375" si="3875">IF(V375=I375,K375,R375)</f>
        <v>1311</v>
      </c>
      <c r="Z375" s="93">
        <f t="shared" ref="Z375" si="3876">(U375-V375)/(C375)</f>
        <v>8.8396194159190492E-3</v>
      </c>
      <c r="AA375" s="93">
        <f t="shared" ref="AA375" si="3877">LN(C375/N374)</f>
        <v>-1.9346495176541841E-3</v>
      </c>
      <c r="AB375" s="93">
        <f t="shared" ref="AB375" si="3878">LN(N375/U375)</f>
        <v>-6.006342675642316E-3</v>
      </c>
      <c r="AC375" s="93">
        <f t="shared" ref="AC375" si="3879">LN(N375/V375)</f>
        <v>2.8448005402618172E-3</v>
      </c>
      <c r="AD375" s="93">
        <f t="shared" ref="AD375" si="3880">LN(U375/C375)</f>
        <v>3.1195029387988526E-3</v>
      </c>
      <c r="AE375" s="93">
        <f t="shared" ref="AE375" si="3881">LN(V375/C375)</f>
        <v>-5.7316402771053288E-3</v>
      </c>
      <c r="AF375" s="93">
        <f t="shared" ref="AF375" si="3882">LN(N375/C375)</f>
        <v>-2.8868397368436312E-3</v>
      </c>
      <c r="AG375" s="93">
        <f t="shared" ref="AG375" si="3883">LN(N375/N374)</f>
        <v>-4.8214892544978837E-3</v>
      </c>
      <c r="AH375" s="93">
        <f t="shared" ref="AH375" si="3884">LN(D375/C375)</f>
        <v>1.390263667069652E-3</v>
      </c>
      <c r="AI375" s="93">
        <f t="shared" ref="AI375" si="3885">LN(E375/C375)</f>
        <v>2.7903544898778918E-3</v>
      </c>
      <c r="AJ375" s="93">
        <f t="shared" ref="AJ375" si="3886">LN(F375/C375)</f>
        <v>2.8902860074800306E-3</v>
      </c>
      <c r="AK375" s="93">
        <f t="shared" ref="AK375" si="3887">+LN(G375/C375)</f>
        <v>-4.0314834768829817E-3</v>
      </c>
      <c r="AL375" s="93">
        <f t="shared" ref="AL375" si="3888">LN(H375/I375)</f>
        <v>8.8007485814396574E-3</v>
      </c>
      <c r="AM375" s="93">
        <f t="shared" ref="AM375" si="3889">LN(O375/P375)</f>
        <v>4.4545479803578692E-3</v>
      </c>
      <c r="AN375" s="93">
        <f t="shared" ref="AN375" si="3890">LN(L375/G375)</f>
        <v>7.1592552699337013E-4</v>
      </c>
      <c r="AO375" s="40">
        <f t="shared" ref="AO375" si="3891">(C375-I375)/(H375-I375)</f>
        <v>0.64453386988597228</v>
      </c>
      <c r="AP375" s="40">
        <f t="shared" ref="AP375" si="3892">(N374-I375)/(H375-I375)</f>
        <v>0.86485580147551377</v>
      </c>
      <c r="AQ375" s="93">
        <f t="shared" ref="AQ375" si="3893">LN(M375/L375)</f>
        <v>-2.1196797629417993E-3</v>
      </c>
      <c r="AR375" s="93">
        <f t="shared" ref="AR375" si="3894">LN(N375/L375)</f>
        <v>4.287182130460982E-4</v>
      </c>
      <c r="AS375" s="93">
        <f>LN(N375/C375)</f>
        <v>-2.8868397368436312E-3</v>
      </c>
      <c r="AT375" s="28">
        <f>+(G375-I375)/(H375-I375)</f>
        <v>0.18678739101274758</v>
      </c>
      <c r="AU375" s="28">
        <f>+(N375-P375)/(O375-P375)</f>
        <v>0.638114209827368</v>
      </c>
      <c r="AV375" s="40">
        <f>+(N375-V375)/(U375-V375)</f>
        <v>0.32044014671557358</v>
      </c>
      <c r="AW375" s="93">
        <f>LN(N375/C375)</f>
        <v>-2.8868397368436312E-3</v>
      </c>
      <c r="AX375" s="28">
        <f>(N375-L375)/(U375-V375)</f>
        <v>4.8349449816614251E-2</v>
      </c>
      <c r="AY375" s="93">
        <f>LN(G375/I375)</f>
        <v>1.6497621657579128E-3</v>
      </c>
      <c r="AZ375" s="93">
        <f>LN(N375/P375)</f>
        <v>2.8448005402618172E-3</v>
      </c>
      <c r="BA375" s="93">
        <f t="shared" ref="BA375" si="3895">AV374</f>
        <v>0.45702082221035434</v>
      </c>
      <c r="BB375" s="93">
        <f>AR374</f>
        <v>-1.5590459258861406E-4</v>
      </c>
      <c r="BC375" s="93">
        <f t="shared" ref="BC375" si="3896">AS374</f>
        <v>1.7843371771701284E-3</v>
      </c>
      <c r="BD375" s="39">
        <f>IF(AR374&lt;0,1,0)</f>
        <v>1</v>
      </c>
    </row>
    <row r="376" spans="1:57">
      <c r="A376" s="90">
        <v>43059</v>
      </c>
      <c r="B376" s="41">
        <f t="shared" si="265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30"/>
        <v>3403.2259999999997</v>
      </c>
      <c r="T376" s="92" t="str">
        <f t="shared" ref="T376" si="3897">IF(AVERAGE(N375)&lt;S375,"熊",IF(AVERAGE(N375)&gt;S375,"牛",""))</f>
        <v>熊</v>
      </c>
      <c r="U376" s="92">
        <f t="shared" ref="U376" si="3898">MAX(H376,O376)</f>
        <v>3393.03</v>
      </c>
      <c r="V376" s="92">
        <f t="shared" ref="V376" si="3899">MIN(I376,P376)</f>
        <v>3337.11</v>
      </c>
      <c r="W376" s="40">
        <f t="shared" ref="W376" si="3900">LN(U376/V376)</f>
        <v>1.6618164530153849E-2</v>
      </c>
      <c r="X376" s="92">
        <f t="shared" ref="X376" si="3901">IF(U376=H376,J376,Q376)</f>
        <v>1459</v>
      </c>
      <c r="Y376" s="92">
        <f t="shared" ref="Y376" si="3902">IF(V376=I376,K376,R376)</f>
        <v>1030</v>
      </c>
      <c r="Z376" s="93">
        <f t="shared" ref="Z376" si="3903">(U376-V376)/(C376)</f>
        <v>1.6636172966218953E-2</v>
      </c>
      <c r="AA376" s="93">
        <f t="shared" ref="AA376" si="3904">LN(C376/N375)</f>
        <v>-6.3906508040282731E-3</v>
      </c>
      <c r="AB376" s="93">
        <f t="shared" ref="AB376" si="3905">LN(N376/U376)</f>
        <v>-1.8863976051536552E-4</v>
      </c>
      <c r="AC376" s="93">
        <f t="shared" ref="AC376" si="3906">LN(N376/V376)</f>
        <v>1.642952476963852E-2</v>
      </c>
      <c r="AD376" s="93">
        <f t="shared" ref="AD376" si="3907">LN(U376/C376)</f>
        <v>9.3806485008527622E-3</v>
      </c>
      <c r="AE376" s="93">
        <f t="shared" ref="AE376" si="3908">LN(V376/C376)</f>
        <v>-7.2375160293012249E-3</v>
      </c>
      <c r="AF376" s="93">
        <f t="shared" ref="AF376" si="3909">LN(N376/C376)</f>
        <v>9.1920087403372149E-3</v>
      </c>
      <c r="AG376" s="93">
        <f t="shared" ref="AG376" si="3910">LN(N376/N375)</f>
        <v>2.8013579363090511E-3</v>
      </c>
      <c r="AH376" s="93">
        <f t="shared" ref="AH376" si="3911">LN(D376/C376)</f>
        <v>-7.6784346909289304E-4</v>
      </c>
      <c r="AI376" s="93">
        <f t="shared" ref="AI376" si="3912">LN(E376/C376)</f>
        <v>-8.5716586942388923E-4</v>
      </c>
      <c r="AJ376" s="93">
        <f t="shared" ref="AJ376" si="3913">LN(F376/C376)</f>
        <v>-6.311993559752321E-3</v>
      </c>
      <c r="AK376" s="93">
        <f t="shared" ref="AK376" si="3914">+LN(G376/C376)</f>
        <v>-2.0906304519811019E-3</v>
      </c>
      <c r="AL376" s="93">
        <f t="shared" ref="AL376" si="3915">LN(H376/I376)</f>
        <v>8.0880028801785311E-3</v>
      </c>
      <c r="AM376" s="93">
        <f t="shared" ref="AM376" si="3916">LN(O376/P376)</f>
        <v>1.3422900850326209E-2</v>
      </c>
      <c r="AN376" s="93">
        <f t="shared" ref="AN376" si="3917">LN(L376/G376)</f>
        <v>3.7258324313158876E-4</v>
      </c>
      <c r="AO376" s="40">
        <f t="shared" ref="AO376" si="3918">(C376-I376)/(H376-I376)</f>
        <v>0.89446494464944148</v>
      </c>
      <c r="AP376" s="40">
        <f t="shared" ref="AP376" si="3919">(N375-I376)/(H376-I376)</f>
        <v>1.6896678966789711</v>
      </c>
      <c r="AQ376" s="93">
        <f t="shared" ref="AQ376" si="3920">LN(M376/L376)</f>
        <v>-5.2761876744718728E-4</v>
      </c>
      <c r="AR376" s="93">
        <f t="shared" ref="AR376" si="3921">LN(N376/L376)</f>
        <v>1.0910055949186761E-2</v>
      </c>
      <c r="AS376" s="93">
        <f>LN(N376/C376)</f>
        <v>9.1920087403372149E-3</v>
      </c>
      <c r="AT376" s="28">
        <f>+(G376-I376)/(H376-I376)</f>
        <v>0.63542435424353716</v>
      </c>
      <c r="AU376" s="28">
        <f>+(N376-P376)/(O376-P376)</f>
        <v>0.98585322723253044</v>
      </c>
      <c r="AV376" s="40">
        <f>+(N376-V376)/(U376-V376)</f>
        <v>0.98855507868382819</v>
      </c>
      <c r="AW376" s="93">
        <f>LN(N376/C376)</f>
        <v>9.1920087403372149E-3</v>
      </c>
      <c r="AX376" s="28">
        <f>(N376-L376)/(U376-V376)</f>
        <v>0.65826180257510547</v>
      </c>
      <c r="AY376" s="93">
        <f>LN(G376/I376)</f>
        <v>5.1468855773202926E-3</v>
      </c>
      <c r="AZ376" s="93">
        <f>LN(N376/P376)</f>
        <v>1.3234261089810927E-2</v>
      </c>
      <c r="BA376" s="93">
        <f t="shared" ref="BA376" si="3922">AV375</f>
        <v>0.32044014671557358</v>
      </c>
      <c r="BB376" s="93">
        <f>AR375</f>
        <v>4.287182130460982E-4</v>
      </c>
      <c r="BC376" s="93">
        <f t="shared" ref="BC376" si="3923">AS375</f>
        <v>-2.8868397368436312E-3</v>
      </c>
      <c r="BD376" s="39">
        <f>IF(AR375&lt;0,1,0)</f>
        <v>0</v>
      </c>
    </row>
    <row r="377" spans="1:57">
      <c r="A377" s="90">
        <v>43060</v>
      </c>
      <c r="B377" s="41">
        <f t="shared" si="265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30"/>
        <v>3403.8110000000001</v>
      </c>
      <c r="T377" s="92" t="str">
        <f t="shared" ref="T377" si="3924">IF(AVERAGE(N376)&lt;S376,"熊",IF(AVERAGE(N376)&gt;S376,"牛",""))</f>
        <v>熊</v>
      </c>
      <c r="U377" s="92">
        <f t="shared" ref="U377" si="3925">MAX(H377,O377)</f>
        <v>3419.31</v>
      </c>
      <c r="V377" s="92">
        <f t="shared" ref="V377" si="3926">MIN(I377,P377)</f>
        <v>3377.85</v>
      </c>
      <c r="W377" s="40">
        <f t="shared" ref="W377" si="3927">LN(U377/V377)</f>
        <v>1.2199363907073666E-2</v>
      </c>
      <c r="X377" s="92">
        <f t="shared" ref="X377" si="3928">IF(U377=H377,J377,Q377)</f>
        <v>1332</v>
      </c>
      <c r="Y377" s="92">
        <f t="shared" ref="Y377" si="3929">IF(V377=I377,K377,R377)</f>
        <v>931</v>
      </c>
      <c r="Z377" s="93">
        <f t="shared" ref="Z377" si="3930">(U377-V377)/(C377)</f>
        <v>1.2257713549119561E-2</v>
      </c>
      <c r="AA377" s="93">
        <f t="shared" ref="AA377" si="3931">LN(C377/N376)</f>
        <v>-2.9609970340367811E-3</v>
      </c>
      <c r="AB377" s="93">
        <f t="shared" ref="AB377" si="3932">LN(N377/U377)</f>
        <v>-2.5828003464464155E-3</v>
      </c>
      <c r="AC377" s="93">
        <f t="shared" ref="AC377" si="3933">LN(N377/V377)</f>
        <v>9.61656356062714E-3</v>
      </c>
      <c r="AD377" s="93">
        <f t="shared" ref="AD377" si="3934">LN(U377/C377)</f>
        <v>1.086508563196207E-2</v>
      </c>
      <c r="AE377" s="93">
        <f t="shared" ref="AE377" si="3935">LN(V377/C377)</f>
        <v>-1.3342782751114837E-3</v>
      </c>
      <c r="AF377" s="93">
        <f t="shared" ref="AF377" si="3936">LN(N377/C377)</f>
        <v>8.282285285515719E-3</v>
      </c>
      <c r="AG377" s="93">
        <f t="shared" ref="AG377" si="3937">LN(N377/N376)</f>
        <v>5.321288251478918E-3</v>
      </c>
      <c r="AH377" s="93">
        <f t="shared" ref="AH377" si="3938">LN(D377/C377)</f>
        <v>-1.0678720929123981E-3</v>
      </c>
      <c r="AI377" s="93">
        <f t="shared" ref="AI377" si="3939">LN(E377/C377)</f>
        <v>1.8195571918384777E-3</v>
      </c>
      <c r="AJ377" s="93">
        <f t="shared" ref="AJ377" si="3940">LN(F377/C377)</f>
        <v>3.7771973283335456E-3</v>
      </c>
      <c r="AK377" s="93">
        <f t="shared" ref="AK377" si="3941">+LN(G377/C377)</f>
        <v>6.544956050253248E-3</v>
      </c>
      <c r="AL377" s="93">
        <f t="shared" ref="AL377" si="3942">LN(H377/I377)</f>
        <v>1.158794259681524E-2</v>
      </c>
      <c r="AM377" s="93">
        <f t="shared" ref="AM377" si="3943">LN(O377/P377)</f>
        <v>4.5521975581040977E-3</v>
      </c>
      <c r="AN377" s="93">
        <f t="shared" ref="AN377" si="3944">LN(L377/G377)</f>
        <v>1.1419296326933238E-3</v>
      </c>
      <c r="AO377" s="40">
        <f t="shared" ref="AO377" si="3945">(C377-I377)/(H377-I377)</f>
        <v>0.11455422910846408</v>
      </c>
      <c r="AP377" s="40">
        <f t="shared" ref="AP377" si="3946">(N376-I377)/(H377-I377)</f>
        <v>0.36931673863347736</v>
      </c>
      <c r="AQ377" s="93">
        <f t="shared" ref="AQ377" si="3947">LN(M377/L377)</f>
        <v>5.7194228755100859E-4</v>
      </c>
      <c r="AR377" s="93">
        <f t="shared" ref="AR377" si="3948">LN(N377/L377)</f>
        <v>5.9539960256921516E-4</v>
      </c>
      <c r="AS377" s="93">
        <f>LN(N377/C377)</f>
        <v>8.282285285515719E-3</v>
      </c>
      <c r="AT377" s="28">
        <f>+(G377-I377)/(H377-I377)</f>
        <v>0.67868935737872316</v>
      </c>
      <c r="AU377" s="28">
        <f>+(N377-P377)/(O377-P377)</f>
        <v>0.43206696716031501</v>
      </c>
      <c r="AV377" s="40">
        <f>+(N377-V377)/(U377-V377)</f>
        <v>0.78726483357452592</v>
      </c>
      <c r="AW377" s="93">
        <f>LN(N377/C377)</f>
        <v>8.282285285515719E-3</v>
      </c>
      <c r="AX377" s="28">
        <f>(N377-L377)/(U377-V377)</f>
        <v>4.8962855764586193E-2</v>
      </c>
      <c r="AY377" s="93">
        <f>LN(G377/I377)</f>
        <v>7.8792343253647704E-3</v>
      </c>
      <c r="AZ377" s="93">
        <f>LN(N377/P377)</f>
        <v>1.9693972116578513E-3</v>
      </c>
      <c r="BA377" s="93">
        <f t="shared" ref="BA377" si="3949">AV376</f>
        <v>0.98855507868382819</v>
      </c>
      <c r="BB377" s="93">
        <f>AR376</f>
        <v>1.0910055949186761E-2</v>
      </c>
      <c r="BC377" s="93">
        <f t="shared" ref="BC377" si="3950">AS376</f>
        <v>9.1920087403372149E-3</v>
      </c>
      <c r="BD377" s="39">
        <f>IF(AR376&lt;0,1,0)</f>
        <v>0</v>
      </c>
    </row>
    <row r="378" spans="1:57">
      <c r="A378" s="90">
        <v>43061</v>
      </c>
      <c r="B378" s="41">
        <f t="shared" si="265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30"/>
        <v>3404.9234999999999</v>
      </c>
      <c r="T378" s="92" t="str">
        <f t="shared" ref="T378" si="3951">IF(AVERAGE(N377)&lt;S377,"熊",IF(AVERAGE(N377)&gt;S377,"牛",""))</f>
        <v>牛</v>
      </c>
      <c r="U378" s="92">
        <f t="shared" ref="U378" si="3952">MAX(H378,O378)</f>
        <v>3442.09</v>
      </c>
      <c r="V378" s="92">
        <f t="shared" ref="V378" si="3953">MIN(I378,P378)</f>
        <v>3404.61</v>
      </c>
      <c r="W378" s="40">
        <f t="shared" ref="W378" si="3954">LN(U378/V378)</f>
        <v>1.0948449439489034E-2</v>
      </c>
      <c r="X378" s="92">
        <f t="shared" ref="X378" si="3955">IF(U378=H378,J378,Q378)</f>
        <v>1105</v>
      </c>
      <c r="Y378" s="92">
        <f t="shared" ref="Y378" si="3956">IF(V378=I378,K378,R378)</f>
        <v>1415</v>
      </c>
      <c r="Z378" s="93">
        <f t="shared" ref="Z378" si="3957">(U378-V378)/(C378)</f>
        <v>1.0967626772948477E-2</v>
      </c>
      <c r="AA378" s="93">
        <f t="shared" ref="AA378" si="3958">LN(C378/N377)</f>
        <v>2.003568426860516E-3</v>
      </c>
      <c r="AB378" s="93">
        <f t="shared" ref="AB378" si="3959">LN(N378/U378)</f>
        <v>-3.3844820631438463E-3</v>
      </c>
      <c r="AC378" s="93">
        <f t="shared" ref="AC378" si="3960">LN(N378/V378)</f>
        <v>7.5639673763451352E-3</v>
      </c>
      <c r="AD378" s="93">
        <f t="shared" ref="AD378" si="3961">LN(U378/C378)</f>
        <v>7.2193006223079609E-3</v>
      </c>
      <c r="AE378" s="93">
        <f t="shared" ref="AE378" si="3962">LN(V378/C378)</f>
        <v>-3.7291488171811672E-3</v>
      </c>
      <c r="AF378" s="93">
        <f t="shared" ref="AF378" si="3963">LN(N378/C378)</f>
        <v>3.8348185591639571E-3</v>
      </c>
      <c r="AG378" s="93">
        <f t="shared" ref="AG378" si="3964">LN(N378/N377)</f>
        <v>5.8383869860244826E-3</v>
      </c>
      <c r="AH378" s="93">
        <f t="shared" ref="AH378" si="3965">LN(D378/C378)</f>
        <v>1.3480972963991133E-3</v>
      </c>
      <c r="AI378" s="93">
        <f t="shared" ref="AI378" si="3966">LN(E378/C378)</f>
        <v>2.5396931826968429E-3</v>
      </c>
      <c r="AJ378" s="93">
        <f t="shared" ref="AJ378" si="3967">LN(F378/C378)</f>
        <v>2.31783682793786E-3</v>
      </c>
      <c r="AK378" s="93">
        <f t="shared" ref="AK378" si="3968">+LN(G378/C378)</f>
        <v>3.0328553102542477E-3</v>
      </c>
      <c r="AL378" s="93">
        <f t="shared" ref="AL378" si="3969">LN(H378/I378)</f>
        <v>7.2544163726032881E-3</v>
      </c>
      <c r="AM378" s="93">
        <f t="shared" ref="AM378" si="3970">LN(O378/P378)</f>
        <v>9.7478766250259832E-3</v>
      </c>
      <c r="AN378" s="93">
        <f t="shared" ref="AN378" si="3971">LN(L378/G378)</f>
        <v>2.6256252271567233E-5</v>
      </c>
      <c r="AO378" s="40">
        <f t="shared" ref="AO378" si="3972">(C378-I378)/(H378-I378)</f>
        <v>4.8231511253975217E-3</v>
      </c>
      <c r="AP378" s="40">
        <f t="shared" ref="AP378" si="3973">(N377-I378)/(H378-I378)</f>
        <v>-0.27009646302251711</v>
      </c>
      <c r="AQ378" s="93">
        <f t="shared" ref="AQ378" si="3974">LN(M378/L378)</f>
        <v>1.5828530508403881E-3</v>
      </c>
      <c r="AR378" s="93">
        <f t="shared" ref="AR378" si="3975">LN(N378/L378)</f>
        <v>7.757069966380242E-4</v>
      </c>
      <c r="AS378" s="93">
        <f>LN(N378/C378)</f>
        <v>3.8348185591639571E-3</v>
      </c>
      <c r="AT378" s="28">
        <f>+(G378-I378)/(H378-I378)</f>
        <v>0.42202572347266698</v>
      </c>
      <c r="AU378" s="28">
        <f>+(N378-P378)/(O378-P378)</f>
        <v>0.77511244377811028</v>
      </c>
      <c r="AV378" s="40">
        <f>+(N378-V378)/(U378-V378)</f>
        <v>0.6897011739594423</v>
      </c>
      <c r="AW378" s="93">
        <f>LN(N378/C378)</f>
        <v>3.8348185591639571E-3</v>
      </c>
      <c r="AX378" s="28">
        <f>(N378-L378)/(U378-V378)</f>
        <v>7.0971184631799716E-2</v>
      </c>
      <c r="AY378" s="93">
        <f>LN(G378/I378)</f>
        <v>3.0679710605498924E-3</v>
      </c>
      <c r="AZ378" s="93">
        <f>LN(N378/P378)</f>
        <v>7.5639673763451352E-3</v>
      </c>
      <c r="BA378" s="93">
        <f t="shared" ref="BA378" si="3976">AV377</f>
        <v>0.78726483357452592</v>
      </c>
      <c r="BB378" s="93">
        <f>AR377</f>
        <v>5.9539960256921516E-4</v>
      </c>
      <c r="BC378" s="93">
        <f t="shared" ref="BC378" si="3977">AS377</f>
        <v>8.282285285515719E-3</v>
      </c>
      <c r="BD378" s="39">
        <f>IF(AR377&lt;0,1,0)</f>
        <v>0</v>
      </c>
    </row>
    <row r="379" spans="1:57">
      <c r="A379" s="90">
        <v>43062</v>
      </c>
      <c r="B379" s="41">
        <f t="shared" si="265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30"/>
        <v>3406.6019999999999</v>
      </c>
      <c r="T379" s="92" t="str">
        <f t="shared" ref="T379" si="3978">IF(AVERAGE(N378)&lt;S378,"熊",IF(AVERAGE(N378)&gt;S378,"牛",""))</f>
        <v>牛</v>
      </c>
      <c r="U379" s="92">
        <f t="shared" ref="U379" si="3979">MAX(H379,O379)</f>
        <v>3429.19</v>
      </c>
      <c r="V379" s="92">
        <f t="shared" ref="V379" si="3980">MIN(I379,P379)</f>
        <v>3342.33</v>
      </c>
      <c r="W379" s="40">
        <f t="shared" ref="W379" si="3981">LN(U379/V379)</f>
        <v>2.5655913120258514E-2</v>
      </c>
      <c r="X379" s="92">
        <f t="shared" ref="X379" si="3982">IF(U379=H379,J379,Q379)</f>
        <v>1031</v>
      </c>
      <c r="Y379" s="92">
        <f t="shared" ref="Y379" si="3983">IF(V379=I379,K379,R379)</f>
        <v>1449</v>
      </c>
      <c r="Z379" s="93">
        <f t="shared" ref="Z379" si="3984">(U379-V379)/(C379)</f>
        <v>2.5360583941605876E-2</v>
      </c>
      <c r="AA379" s="93">
        <f t="shared" ref="AA379" si="3985">LN(C379/N378)</f>
        <v>-1.5928912587843064E-3</v>
      </c>
      <c r="AB379" s="93">
        <f t="shared" ref="AB379" si="3986">LN(N379/U379)</f>
        <v>-2.2793749068795728E-2</v>
      </c>
      <c r="AC379" s="93">
        <f t="shared" ref="AC379" si="3987">LN(N379/V379)</f>
        <v>2.8621640514628049E-3</v>
      </c>
      <c r="AD379" s="93">
        <f t="shared" ref="AD379" si="3988">LN(U379/C379)</f>
        <v>1.2226099719807905E-3</v>
      </c>
      <c r="AE379" s="93">
        <f t="shared" ref="AE379" si="3989">LN(V379/C379)</f>
        <v>-2.4433303148277678E-2</v>
      </c>
      <c r="AF379" s="93">
        <f t="shared" ref="AF379" si="3990">LN(N379/C379)</f>
        <v>-2.1571139096814868E-2</v>
      </c>
      <c r="AG379" s="93">
        <f t="shared" ref="AG379" si="3991">LN(N379/N378)</f>
        <v>-2.3164030355599205E-2</v>
      </c>
      <c r="AH379" s="93">
        <f t="shared" ref="AH379" si="3992">LN(D379/C379)</f>
        <v>-1.3439684145254646E-3</v>
      </c>
      <c r="AI379" s="93">
        <f t="shared" ref="AI379" si="3993">LN(E379/C379)</f>
        <v>0</v>
      </c>
      <c r="AJ379" s="93">
        <f t="shared" ref="AJ379" si="3994">LN(F379/C379)</f>
        <v>-2.8624871706573731E-3</v>
      </c>
      <c r="AK379" s="93">
        <f t="shared" ref="AK379" si="3995">+LN(G379/C379)</f>
        <v>-7.1701698875231475E-3</v>
      </c>
      <c r="AL379" s="93">
        <f t="shared" ref="AL379" si="3996">LN(H379/I379)</f>
        <v>8.3927798595039935E-3</v>
      </c>
      <c r="AM379" s="93">
        <f t="shared" ref="AM379" si="3997">LN(O379/P379)</f>
        <v>1.7980411163190553E-2</v>
      </c>
      <c r="AN379" s="93">
        <f t="shared" ref="AN379" si="3998">LN(L379/G379)</f>
        <v>-6.6482322858204418E-4</v>
      </c>
      <c r="AO379" s="40">
        <f t="shared" ref="AO379" si="3999">(C379-I379)/(H379-I379)</f>
        <v>0.85380321004884596</v>
      </c>
      <c r="AP379" s="40">
        <f t="shared" ref="AP379" si="4000">(N378-I379)/(H379-I379)</f>
        <v>1.044312630844382</v>
      </c>
      <c r="AQ379" s="93">
        <f t="shared" ref="AQ379" si="4001">LN(M379/L379)</f>
        <v>-6.1815250907198721E-4</v>
      </c>
      <c r="AR379" s="93">
        <f>LN(N379/L379)</f>
        <v>-1.3736145980709718E-2</v>
      </c>
      <c r="AS379" s="93">
        <f>LN(N379/C379)</f>
        <v>-2.1571139096814868E-2</v>
      </c>
      <c r="AT379" s="28">
        <f>+(G379-I379)/(H379-I379)</f>
        <v>0</v>
      </c>
      <c r="AU379" s="28">
        <f>+(N379-P379)/(O379-P379)</f>
        <v>0.15798153034300705</v>
      </c>
      <c r="AV379" s="40">
        <f>+(N379-V379)/(U379-V379)</f>
        <v>0.11029242459129535</v>
      </c>
      <c r="AW379" s="93">
        <f>LN(N379/C379)</f>
        <v>-2.1571139096814868E-2</v>
      </c>
      <c r="AX379" s="28">
        <f>(N379-L379)/(U379-V379)</f>
        <v>-0.53373244301174372</v>
      </c>
      <c r="AY379" s="93">
        <f>LN(G379/I379)</f>
        <v>0</v>
      </c>
      <c r="AZ379" s="93">
        <f>LN(N379/P379)</f>
        <v>2.8621640514628049E-3</v>
      </c>
      <c r="BA379" s="93">
        <f t="shared" ref="BA379" si="4002">AV378</f>
        <v>0.6897011739594423</v>
      </c>
      <c r="BB379" s="93">
        <f>AR378</f>
        <v>7.757069966380242E-4</v>
      </c>
      <c r="BC379" s="93">
        <f t="shared" ref="BC379" si="4003">AS378</f>
        <v>3.8348185591639571E-3</v>
      </c>
      <c r="BD379" s="39">
        <f>IF(AR378&lt;0,1,0)</f>
        <v>0</v>
      </c>
      <c r="BE379" t="s">
        <v>596</v>
      </c>
    </row>
    <row r="380" spans="1:57">
      <c r="A380" s="90">
        <v>43063</v>
      </c>
      <c r="B380" s="41">
        <f t="shared" si="265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30"/>
        <v>3403.8195000000001</v>
      </c>
      <c r="T380" s="92" t="str">
        <f t="shared" ref="T380" si="4004">IF(AVERAGE(N379)&lt;S379,"熊",IF(AVERAGE(N379)&gt;S379,"牛",""))</f>
        <v>熊</v>
      </c>
      <c r="U380" s="92">
        <f t="shared" ref="U380" si="4005">MAX(H380,O380)</f>
        <v>3360.43</v>
      </c>
      <c r="V380" s="92">
        <f t="shared" ref="V380" si="4006">MIN(I380,P380)</f>
        <v>3328.33</v>
      </c>
      <c r="W380" s="40">
        <f t="shared" ref="W380" si="4007">LN(U380/V380)</f>
        <v>9.5982652804210283E-3</v>
      </c>
      <c r="X380" s="92">
        <f t="shared" ref="X380" si="4008">IF(U380=H380,J380,Q380)</f>
        <v>946</v>
      </c>
      <c r="Y380" s="92">
        <f t="shared" ref="Y380" si="4009">IF(V380=I380,K380,R380)</f>
        <v>1317</v>
      </c>
      <c r="Z380" s="93">
        <f t="shared" ref="Z380" si="4010">(U380-V380)/(C380)</f>
        <v>9.609685125644361E-3</v>
      </c>
      <c r="AA380" s="93">
        <f t="shared" ref="AA380" si="4011">LN(C380/N379)</f>
        <v>-3.4457596452697114E-3</v>
      </c>
      <c r="AB380" s="93">
        <f t="shared" ref="AB380" si="4012">LN(N380/U380)</f>
        <v>-1.9689472794265049E-3</v>
      </c>
      <c r="AC380" s="93">
        <f t="shared" ref="AC380" si="4013">LN(N380/V380)</f>
        <v>7.6293180009945833E-3</v>
      </c>
      <c r="AD380" s="93">
        <f t="shared" ref="AD380" si="4014">LN(U380/C380)</f>
        <v>5.9843690052310515E-3</v>
      </c>
      <c r="AE380" s="93">
        <f t="shared" ref="AE380" si="4015">LN(V380/C380)</f>
        <v>-3.6138962751900016E-3</v>
      </c>
      <c r="AF380" s="93">
        <f t="shared" ref="AF380" si="4016">LN(N380/C380)</f>
        <v>4.0154217258043948E-3</v>
      </c>
      <c r="AG380" s="93">
        <f t="shared" ref="AG380" si="4017">LN(N380/N379)</f>
        <v>5.6966208053480058E-4</v>
      </c>
      <c r="AH380" s="93">
        <f t="shared" ref="AH380" si="4018">LN(D380/C380)</f>
        <v>2.4010333282159626E-3</v>
      </c>
      <c r="AI380" s="93">
        <f t="shared" ref="AI380" si="4019">LN(E380/C380)</f>
        <v>-4.0722221121488374E-4</v>
      </c>
      <c r="AJ380" s="93">
        <f t="shared" ref="AJ380" si="4020">LN(F380/C380)</f>
        <v>2.2994874413345928E-3</v>
      </c>
      <c r="AK380" s="93">
        <f t="shared" ref="AK380" si="4021">+LN(G380/C380)</f>
        <v>-2.0617698961263166E-3</v>
      </c>
      <c r="AL380" s="93">
        <f t="shared" ref="AL380" si="4022">LN(H380/I380)</f>
        <v>9.3369070875320218E-3</v>
      </c>
      <c r="AM380" s="93">
        <f t="shared" ref="AM380" si="4023">LN(O380/P380)</f>
        <v>9.5357713252028041E-3</v>
      </c>
      <c r="AN380" s="93">
        <f t="shared" ref="AN380" si="4024">LN(L380/G380)</f>
        <v>-5.8514191360554122E-4</v>
      </c>
      <c r="AO380" s="40">
        <f t="shared" ref="AO380" si="4025">(C380-I380)/(H380-I380)</f>
        <v>0.35798911303234981</v>
      </c>
      <c r="AP380" s="40">
        <f t="shared" ref="AP380" si="4026">(N379-I380)/(H380-I380)</f>
        <v>0.72718539865513998</v>
      </c>
      <c r="AQ380" s="93">
        <f t="shared" ref="AQ380" si="4027">LN(M380/L380)</f>
        <v>1.1699416363724752E-3</v>
      </c>
      <c r="AR380" s="93">
        <f>LN(N380/L380)</f>
        <v>6.6623335355363291E-3</v>
      </c>
      <c r="AS380" s="93">
        <f>LN(N380/C380)</f>
        <v>4.0154217258043948E-3</v>
      </c>
      <c r="AT380" s="28">
        <f>+(G380-I380)/(H380-I380)</f>
        <v>0.13768812039705985</v>
      </c>
      <c r="AU380" s="28">
        <f>+(N380-P380)/(O380-P380)</f>
        <v>0.79931012856695949</v>
      </c>
      <c r="AV380" s="40">
        <f>+(N380-V380)/(U380-V380)</f>
        <v>0.79408099688474487</v>
      </c>
      <c r="AW380" s="93">
        <f>LN(N380/C380)</f>
        <v>4.0154217258043948E-3</v>
      </c>
      <c r="AX380" s="28">
        <f>(N380-L380)/(U380-V380)</f>
        <v>0.69376947040498582</v>
      </c>
      <c r="AY380" s="93">
        <f>LN(G380/I380)</f>
        <v>1.2907681861747907E-3</v>
      </c>
      <c r="AZ380" s="93">
        <f>LN(N380/P380)</f>
        <v>7.6293180009945833E-3</v>
      </c>
      <c r="BA380" s="93">
        <f t="shared" ref="BA380" si="4028">AV379</f>
        <v>0.11029242459129535</v>
      </c>
      <c r="BB380" s="93">
        <f>AR379</f>
        <v>-1.3736145980709718E-2</v>
      </c>
      <c r="BC380" s="93">
        <f t="shared" ref="BC380" si="4029">AS379</f>
        <v>-2.1571139096814868E-2</v>
      </c>
      <c r="BD380" s="39">
        <f>IF(AR379&lt;0,1,0)</f>
        <v>1</v>
      </c>
    </row>
    <row r="381" spans="1:57">
      <c r="A381" s="90">
        <v>43066</v>
      </c>
      <c r="B381" s="41">
        <f t="shared" si="265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30"/>
        <v>3400.6699999999996</v>
      </c>
      <c r="T381" s="92" t="str">
        <f t="shared" ref="T381" si="4030">IF(AVERAGE(N380)&lt;S380,"熊",IF(AVERAGE(N380)&gt;S380,"牛",""))</f>
        <v>熊</v>
      </c>
      <c r="U381" s="92">
        <f t="shared" ref="U381" si="4031">MAX(H381,O381)</f>
        <v>3347</v>
      </c>
      <c r="V381" s="92">
        <f t="shared" ref="V381" si="4032">MIN(I381,P381)</f>
        <v>3315.42</v>
      </c>
      <c r="W381" s="40">
        <f t="shared" ref="W381" si="4033">LN(U381/V381)</f>
        <v>9.4801097841502903E-3</v>
      </c>
      <c r="X381" s="92">
        <f t="shared" ref="X381" si="4034">IF(U381=H381,J381,Q381)</f>
        <v>932</v>
      </c>
      <c r="Y381" s="92">
        <f t="shared" ref="Y381" si="4035">IF(V381=I381,K381,R381)</f>
        <v>1448</v>
      </c>
      <c r="Z381" s="93">
        <f t="shared" ref="Z381" si="4036">(U381-V381)/(C381)</f>
        <v>9.4362737774377828E-3</v>
      </c>
      <c r="AA381" s="93">
        <f t="shared" ref="AA381" si="4037">LN(C381/N380)</f>
        <v>-2.1371611362916818E-3</v>
      </c>
      <c r="AB381" s="93">
        <f t="shared" ref="AB381" si="4038">LN(N381/U381)</f>
        <v>-7.4281780343848514E-3</v>
      </c>
      <c r="AC381" s="93">
        <f t="shared" ref="AC381" si="4039">LN(N381/V381)</f>
        <v>2.0519317497655057E-3</v>
      </c>
      <c r="AD381" s="93">
        <f t="shared" ref="AD381" si="4040">LN(U381/C381)</f>
        <v>1.0158866757268103E-4</v>
      </c>
      <c r="AE381" s="93">
        <f t="shared" ref="AE381" si="4041">LN(V381/C381)</f>
        <v>-9.3785211165776181E-3</v>
      </c>
      <c r="AF381" s="93">
        <f t="shared" ref="AF381" si="4042">LN(N381/C381)</f>
        <v>-7.3265893668121264E-3</v>
      </c>
      <c r="AG381" s="93">
        <f t="shared" ref="AG381" si="4043">LN(N381/N380)</f>
        <v>-9.4637505031038814E-3</v>
      </c>
      <c r="AH381" s="93">
        <f t="shared" ref="AH381" si="4044">LN(D381/C381)</f>
        <v>-1.7631071372312864E-4</v>
      </c>
      <c r="AI381" s="93">
        <f t="shared" ref="AI381" si="4045">LN(E381/C381)</f>
        <v>-3.706069556046973E-3</v>
      </c>
      <c r="AJ381" s="93">
        <f t="shared" ref="AJ381" si="4046">LN(F381/C381)</f>
        <v>-2.006996744940483E-3</v>
      </c>
      <c r="AK381" s="93">
        <f t="shared" ref="AK381" si="4047">+LN(G381/C381)</f>
        <v>-5.7866421786249298E-3</v>
      </c>
      <c r="AL381" s="93">
        <f t="shared" ref="AL381" si="4048">LN(H381/I381)</f>
        <v>7.4612888729199134E-3</v>
      </c>
      <c r="AM381" s="93">
        <f t="shared" ref="AM381" si="4049">LN(O381/P381)</f>
        <v>4.2198092372931865E-3</v>
      </c>
      <c r="AN381" s="93">
        <f t="shared" ref="AN381" si="4050">LN(L381/G381)</f>
        <v>-1.6831626666168888E-4</v>
      </c>
      <c r="AO381" s="40">
        <f t="shared" ref="AO381" si="4051">(C381-I381)/(H381-I381)</f>
        <v>0.98633440514468873</v>
      </c>
      <c r="AP381" s="40">
        <f t="shared" ref="AP381" si="4052">(N380-I381)/(H381-I381)</f>
        <v>1.2741157556270151</v>
      </c>
      <c r="AQ381" s="93">
        <f t="shared" ref="AQ381" si="4053">LN(M381/L381)</f>
        <v>-8.2696450118862729E-4</v>
      </c>
      <c r="AR381" s="93">
        <f t="shared" ref="AR381" si="4054">LN(N381/L381)</f>
        <v>-1.371630921525575E-3</v>
      </c>
      <c r="AS381" s="93">
        <f>LN(N381/C381)</f>
        <v>-7.3265893668121264E-3</v>
      </c>
      <c r="AT381" s="28">
        <f>+(G381-I381)/(H381-I381)</f>
        <v>0.2102090032154339</v>
      </c>
      <c r="AU381" s="28">
        <f>+(N381-P381)/(O381-P381)</f>
        <v>0.48573466476461868</v>
      </c>
      <c r="AV381" s="40">
        <f>+(N381-V381)/(U381-V381)</f>
        <v>0.21564281190626855</v>
      </c>
      <c r="AW381" s="93">
        <f>LN(N381/C381)</f>
        <v>-7.3265893668121264E-3</v>
      </c>
      <c r="AX381" s="28">
        <f>(N381-L381)/(U381-V381)</f>
        <v>-0.14439518682710437</v>
      </c>
      <c r="AY381" s="93">
        <f>LN(G381/I381)</f>
        <v>1.5730580267223936E-3</v>
      </c>
      <c r="AZ381" s="93">
        <f>LN(N381/P381)</f>
        <v>2.0519317497655057E-3</v>
      </c>
      <c r="BA381" s="93">
        <f t="shared" ref="BA381" si="4055">AV380</f>
        <v>0.79408099688474487</v>
      </c>
      <c r="BB381" s="93">
        <f>AR380</f>
        <v>6.6623335355363291E-3</v>
      </c>
      <c r="BC381" s="93">
        <f t="shared" ref="BC381" si="4056">AS380</f>
        <v>4.0154217258043948E-3</v>
      </c>
      <c r="BD381" s="39">
        <f>IF(AR380&lt;0,1,0)</f>
        <v>0</v>
      </c>
    </row>
    <row r="382" spans="1:57">
      <c r="A382" s="90">
        <v>43067</v>
      </c>
      <c r="B382" s="41">
        <f t="shared" si="265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30"/>
        <v>3397.2650000000003</v>
      </c>
      <c r="T382" s="92" t="str">
        <f t="shared" ref="T382" si="4057">IF(AVERAGE(N381)&lt;S381,"熊",IF(AVERAGE(N381)&gt;S381,"牛",""))</f>
        <v>熊</v>
      </c>
      <c r="U382" s="92">
        <f t="shared" ref="U382" si="4058">MAX(H382,O382)</f>
        <v>3333.73</v>
      </c>
      <c r="V382" s="92">
        <f t="shared" ref="V382" si="4059">MIN(I382,P382)</f>
        <v>3300.81</v>
      </c>
      <c r="W382" s="40">
        <f t="shared" ref="W382" si="4060">LN(U382/V382)</f>
        <v>9.9239043471469751E-3</v>
      </c>
      <c r="X382" s="92">
        <f t="shared" ref="X382" si="4061">IF(U382=H382,J382,Q382)</f>
        <v>1459</v>
      </c>
      <c r="Y382" s="92">
        <f t="shared" ref="Y382" si="4062">IF(V382=I382,K382,R382)</f>
        <v>1314</v>
      </c>
      <c r="Z382" s="93">
        <f t="shared" ref="Z382" si="4063">(U382-V382)/(C382)</f>
        <v>9.9419249040387028E-3</v>
      </c>
      <c r="AA382" s="93">
        <f t="shared" ref="AA382" si="4064">LN(C382/N381)</f>
        <v>-3.3165226240032034E-3</v>
      </c>
      <c r="AB382" s="93">
        <f t="shared" ref="AB382" si="4065">LN(N382/U382)</f>
        <v>-2.0997721747975867E-5</v>
      </c>
      <c r="AC382" s="93">
        <f t="shared" ref="AC382" si="4066">LN(N382/V382)</f>
        <v>9.9029066253989804E-3</v>
      </c>
      <c r="AD382" s="93">
        <f t="shared" ref="AD382" si="4067">LN(U382/C382)</f>
        <v>6.7720756751962017E-3</v>
      </c>
      <c r="AE382" s="93">
        <f t="shared" ref="AE382" si="4068">LN(V382/C382)</f>
        <v>-3.1518286719508246E-3</v>
      </c>
      <c r="AF382" s="93">
        <f t="shared" ref="AF382" si="4069">LN(N382/C382)</f>
        <v>6.7510779534481549E-3</v>
      </c>
      <c r="AG382" s="93">
        <f t="shared" ref="AG382" si="4070">LN(N382/N381)</f>
        <v>3.4345553294450599E-3</v>
      </c>
      <c r="AH382" s="93">
        <f t="shared" ref="AH382" si="4071">LN(D382/C382)</f>
        <v>6.2796815125358714E-4</v>
      </c>
      <c r="AI382" s="93">
        <f t="shared" ref="AI382" si="4072">LN(E382/C382)</f>
        <v>2.3016288974429637E-3</v>
      </c>
      <c r="AJ382" s="93">
        <f t="shared" ref="AJ382" si="4073">LN(F382/C382)</f>
        <v>1.0323157991746095E-3</v>
      </c>
      <c r="AK382" s="93">
        <f t="shared" ref="AK382" si="4074">+LN(G382/C382)</f>
        <v>-1.6049208918578054E-3</v>
      </c>
      <c r="AL382" s="93">
        <f t="shared" ref="AL382" si="4075">LN(H382/I382)</f>
        <v>6.4110129176869436E-3</v>
      </c>
      <c r="AM382" s="93">
        <f t="shared" ref="AM382" si="4076">LN(O382/P382)</f>
        <v>9.9239043471469751E-3</v>
      </c>
      <c r="AN382" s="93">
        <f t="shared" ref="AN382" si="4077">LN(L382/G382)</f>
        <v>-7.5624774106991595E-5</v>
      </c>
      <c r="AO382" s="40">
        <f t="shared" ref="AO382" si="4078">(C382-I382)/(H382-I382)</f>
        <v>0.26716839134524456</v>
      </c>
      <c r="AP382" s="40">
        <f t="shared" ref="AP382" si="4079">(N381-I382)/(H382-I382)</f>
        <v>0.78457196613358526</v>
      </c>
      <c r="AQ382" s="93">
        <f t="shared" ref="AQ382" si="4080">LN(M382/L382)</f>
        <v>-6.1125806070686742E-4</v>
      </c>
      <c r="AR382" s="93">
        <f t="shared" ref="AR382" si="4081">LN(N382/L382)</f>
        <v>8.4316236194131988E-3</v>
      </c>
      <c r="AS382" s="93">
        <f>LN(N382/C382)</f>
        <v>6.7510779534481549E-3</v>
      </c>
      <c r="AT382" s="28">
        <f>+(G382-I382)/(H382-I382)</f>
        <v>1.7403574788329962E-2</v>
      </c>
      <c r="AU382" s="28">
        <f>+(N382-P382)/(O382-P382)</f>
        <v>0.9978736330498128</v>
      </c>
      <c r="AV382" s="40">
        <f>+(N382-V382)/(U382-V382)</f>
        <v>0.9978736330498128</v>
      </c>
      <c r="AW382" s="93">
        <f>LN(N382/C382)</f>
        <v>6.7510779534481549E-3</v>
      </c>
      <c r="AX382" s="28">
        <f>(N382-L382)/(U382-V382)</f>
        <v>0.85024301336572661</v>
      </c>
      <c r="AY382" s="93">
        <f>LN(G382/I382)</f>
        <v>1.1192669720532224E-4</v>
      </c>
      <c r="AZ382" s="93">
        <f>LN(N382/P382)</f>
        <v>9.9029066253989804E-3</v>
      </c>
      <c r="BA382" s="93">
        <f t="shared" ref="BA382" si="4082">AV381</f>
        <v>0.21564281190626855</v>
      </c>
      <c r="BB382" s="93">
        <f>AR381</f>
        <v>-1.371630921525575E-3</v>
      </c>
      <c r="BC382" s="93">
        <f t="shared" ref="BC382" si="4083">AS381</f>
        <v>-7.3265893668121264E-3</v>
      </c>
      <c r="BD382" s="39">
        <f>IF(AR381&lt;0,1,0)</f>
        <v>1</v>
      </c>
    </row>
    <row r="383" spans="1:57">
      <c r="A383" s="90">
        <v>43068</v>
      </c>
      <c r="B383" s="41">
        <f t="shared" si="265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30"/>
        <v>3394.2810000000004</v>
      </c>
      <c r="T383" s="92" t="str">
        <f t="shared" ref="T383" si="4084">IF(AVERAGE(N382)&lt;S382,"熊",IF(AVERAGE(N382)&gt;S382,"牛",""))</f>
        <v>熊</v>
      </c>
      <c r="U383" s="92">
        <f t="shared" ref="U383" si="4085">MAX(H383,O383)</f>
        <v>3342.95</v>
      </c>
      <c r="V383" s="92">
        <f t="shared" ref="V383" si="4086">MIN(I383,P383)</f>
        <v>3305.61</v>
      </c>
      <c r="W383" s="40">
        <f t="shared" ref="W383" si="4087">LN(U383/V383)</f>
        <v>1.1232625592308742E-2</v>
      </c>
      <c r="X383" s="92">
        <f t="shared" ref="X383" si="4088">IF(U383=H383,J383,Q383)</f>
        <v>935</v>
      </c>
      <c r="Y383" s="92">
        <f t="shared" ref="Y383" si="4089">IF(V383=I383,K383,R383)</f>
        <v>1101</v>
      </c>
      <c r="Z383" s="93">
        <f t="shared" ref="Z383" si="4090">(U383-V383)/(C383)</f>
        <v>1.1194488498217603E-2</v>
      </c>
      <c r="AA383" s="93">
        <f t="shared" ref="AA383" si="4091">LN(C383/N382)</f>
        <v>5.7277978183974078E-4</v>
      </c>
      <c r="AB383" s="93">
        <f t="shared" ref="AB383" si="4092">LN(N383/U383)</f>
        <v>-1.5237676224465874E-3</v>
      </c>
      <c r="AC383" s="93">
        <f t="shared" ref="AC383" si="4093">LN(N383/V383)</f>
        <v>9.7088579698621346E-3</v>
      </c>
      <c r="AD383" s="93">
        <f t="shared" ref="AD383" si="4094">LN(U383/C383)</f>
        <v>2.2100713942355505E-3</v>
      </c>
      <c r="AE383" s="93">
        <f t="shared" ref="AE383" si="4095">LN(V383/C383)</f>
        <v>-9.0225541980731971E-3</v>
      </c>
      <c r="AF383" s="93">
        <f t="shared" ref="AF383" si="4096">LN(N383/C383)</f>
        <v>6.8630377178890045E-4</v>
      </c>
      <c r="AG383" s="93">
        <f t="shared" ref="AG383" si="4097">LN(N383/N382)</f>
        <v>1.2590835536286089E-3</v>
      </c>
      <c r="AH383" s="93">
        <f t="shared" ref="AH383" si="4098">LN(D383/C383)</f>
        <v>-1.7089993850229367E-4</v>
      </c>
      <c r="AI383" s="93">
        <f t="shared" ref="AI383" si="4099">LN(E383/C383)</f>
        <v>1.7762286628984862E-3</v>
      </c>
      <c r="AJ383" s="93">
        <f t="shared" ref="AJ383" si="4100">LN(F383/C383)</f>
        <v>2.6678537275131139E-4</v>
      </c>
      <c r="AK383" s="93">
        <f t="shared" ref="AK383" si="4101">+LN(G383/C383)</f>
        <v>-5.7607067328943181E-3</v>
      </c>
      <c r="AL383" s="93">
        <f t="shared" ref="AL383" si="4102">LN(H383/I383)</f>
        <v>1.1232625592308742E-2</v>
      </c>
      <c r="AM383" s="93">
        <f t="shared" ref="AM383" si="4103">LN(O383/P383)</f>
        <v>9.6720294410027972E-3</v>
      </c>
      <c r="AN383" s="93">
        <f t="shared" ref="AN383" si="4104">LN(L383/G383)</f>
        <v>3.6177159944885675E-4</v>
      </c>
      <c r="AO383" s="40">
        <f t="shared" ref="AO383" si="4105">(C383-I383)/(H383-I383)</f>
        <v>0.80235672201393371</v>
      </c>
      <c r="AP383" s="40">
        <f t="shared" ref="AP383" si="4106">(N382-I383)/(H383-I383)</f>
        <v>0.75120514193893839</v>
      </c>
      <c r="AQ383" s="93">
        <f t="shared" ref="AQ383" si="4107">LN(M383/L383)</f>
        <v>-1.1490770195840712E-3</v>
      </c>
      <c r="AR383" s="93">
        <f t="shared" ref="AR383" si="4108">LN(N383/L383)</f>
        <v>6.085238905234402E-3</v>
      </c>
      <c r="AS383" s="93">
        <f>LN(N383/C383)</f>
        <v>6.8630377178890045E-4</v>
      </c>
      <c r="AT383" s="28">
        <f>+(G383-I383)/(H383-I383)</f>
        <v>0.28923406534546914</v>
      </c>
      <c r="AU383" s="28">
        <f>+(N383-P383)/(O383-P383)</f>
        <v>0.96204107031736763</v>
      </c>
      <c r="AV383" s="40">
        <f>+(N383-V383)/(U383-V383)</f>
        <v>0.86368505623996428</v>
      </c>
      <c r="AW383" s="93">
        <f>LN(N383/C383)</f>
        <v>6.8630377178890045E-4</v>
      </c>
      <c r="AX383" s="28">
        <f>(N383-L383)/(U383-V383)</f>
        <v>0.5423138725227683</v>
      </c>
      <c r="AY383" s="93">
        <f>LN(G383/I383)</f>
        <v>3.2618474651788291E-3</v>
      </c>
      <c r="AZ383" s="93">
        <f>LN(N383/P383)</f>
        <v>9.3065925751402451E-3</v>
      </c>
      <c r="BA383" s="93">
        <f t="shared" ref="BA383" si="4109">AV382</f>
        <v>0.9978736330498128</v>
      </c>
      <c r="BB383" s="93">
        <f>AR382</f>
        <v>8.4316236194131988E-3</v>
      </c>
      <c r="BC383" s="93">
        <f t="shared" ref="BC383" si="4110">AS382</f>
        <v>6.7510779534481549E-3</v>
      </c>
      <c r="BD383" s="39">
        <f>IF(AR382&lt;0,1,0)</f>
        <v>0</v>
      </c>
    </row>
    <row r="384" spans="1:57">
      <c r="A384" s="90">
        <v>43069</v>
      </c>
      <c r="B384" s="41">
        <f t="shared" si="265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30"/>
        <v>3391.3785000000003</v>
      </c>
      <c r="T384" s="92" t="str">
        <f t="shared" ref="T384" si="4111">IF(AVERAGE(N383)&lt;S383,"熊",IF(AVERAGE(N383)&gt;S383,"牛",""))</f>
        <v>熊</v>
      </c>
      <c r="U384" s="92">
        <f t="shared" ref="U384" si="4112">MAX(H384,O384)</f>
        <v>3340.85</v>
      </c>
      <c r="V384" s="92">
        <f t="shared" ref="V384" si="4113">MIN(I384,P384)</f>
        <v>3306.31</v>
      </c>
      <c r="W384" s="40">
        <f t="shared" ref="W384" si="4114">LN(U384/V384)</f>
        <v>1.0392501721402393E-2</v>
      </c>
      <c r="X384" s="92">
        <f t="shared" ref="X384" si="4115">IF(U384=H384,J384,Q384)</f>
        <v>1003</v>
      </c>
      <c r="Y384" s="92">
        <f t="shared" ref="Y384" si="4116">IF(V384=I384,K384,R384)</f>
        <v>1438</v>
      </c>
      <c r="Z384" s="93">
        <f t="shared" ref="Z384" si="4117">(U384-V384)/(C384)</f>
        <v>1.0376610267256286E-2</v>
      </c>
      <c r="AA384" s="93">
        <f t="shared" ref="AA384" si="4118">LN(C384/N383)</f>
        <v>-2.7660709153624671E-3</v>
      </c>
      <c r="AB384" s="93">
        <f t="shared" ref="AB384" si="4119">LN(N384/U384)</f>
        <v>-7.1072266294778747E-3</v>
      </c>
      <c r="AC384" s="93">
        <f t="shared" ref="AC384" si="4120">LN(N384/V384)</f>
        <v>3.2852750919245884E-3</v>
      </c>
      <c r="AD384" s="93">
        <f t="shared" ref="AD384" si="4121">LN(U384/C384)</f>
        <v>3.6614534667111565E-3</v>
      </c>
      <c r="AE384" s="93">
        <f t="shared" ref="AE384" si="4122">LN(V384/C384)</f>
        <v>-6.7310482546912975E-3</v>
      </c>
      <c r="AF384" s="93">
        <f t="shared" ref="AF384" si="4123">LN(N384/C384)</f>
        <v>-3.4457731627666748E-3</v>
      </c>
      <c r="AG384" s="93">
        <f t="shared" ref="AG384" si="4124">LN(N384/N383)</f>
        <v>-6.2118440781290789E-3</v>
      </c>
      <c r="AH384" s="93">
        <f t="shared" ref="AH384" si="4125">LN(D384/C384)</f>
        <v>-1.5212969432405118E-3</v>
      </c>
      <c r="AI384" s="93">
        <f t="shared" ref="AI384" si="4126">LN(E384/C384)</f>
        <v>-3.2377874135621036E-3</v>
      </c>
      <c r="AJ384" s="93">
        <f t="shared" ref="AJ384" si="4127">LN(F384/C384)</f>
        <v>-3.7860463611905814E-4</v>
      </c>
      <c r="AK384" s="93">
        <f t="shared" ref="AK384" si="4128">+LN(G384/C384)</f>
        <v>1.4419264161869133E-4</v>
      </c>
      <c r="AL384" s="93">
        <f t="shared" ref="AL384" si="4129">LN(H384/I384)</f>
        <v>6.9293810622619474E-3</v>
      </c>
      <c r="AM384" s="93">
        <f t="shared" ref="AM384" si="4130">LN(O384/P384)</f>
        <v>9.0626147155400943E-3</v>
      </c>
      <c r="AN384" s="93">
        <f t="shared" ref="AN384" si="4131">LN(L384/G384)</f>
        <v>1.5618523600700277E-4</v>
      </c>
      <c r="AO384" s="40">
        <f t="shared" ref="AO384" si="4132">(C384-I384)/(H384-I384)</f>
        <v>0.47074122236670174</v>
      </c>
      <c r="AP384" s="40">
        <f t="shared" ref="AP384" si="4133">(N383-I384)/(H384-I384)</f>
        <v>0.87039445166884177</v>
      </c>
      <c r="AQ384" s="93">
        <f t="shared" ref="AQ384" si="4134">LN(M384/L384)</f>
        <v>-3.1539914022316089E-4</v>
      </c>
      <c r="AR384" s="93">
        <f>LN(N384/L384)</f>
        <v>-3.7461510403923844E-3</v>
      </c>
      <c r="AS384" s="93">
        <f>LN(N384/C384)</f>
        <v>-3.4457731627666748E-3</v>
      </c>
      <c r="AT384" s="28">
        <f>+(G384-I384)/(H384-I384)</f>
        <v>0.4915474642392646</v>
      </c>
      <c r="AU384" s="28">
        <f>+(N384-P384)/(O384-P384)</f>
        <v>0.36146179401993828</v>
      </c>
      <c r="AV384" s="40">
        <f>+(N384-V384)/(U384-V384)</f>
        <v>0.3149971048060255</v>
      </c>
      <c r="AW384" s="93">
        <f>LN(N384/C384)</f>
        <v>-3.4457731627666748E-3</v>
      </c>
      <c r="AX384" s="28">
        <f>(N384-L384)/(U384-V384)</f>
        <v>-0.36045165026056258</v>
      </c>
      <c r="AY384" s="93">
        <f>LN(G384/I384)</f>
        <v>3.4121202371695946E-3</v>
      </c>
      <c r="AZ384" s="93">
        <f>LN(N384/P384)</f>
        <v>3.2852750919245884E-3</v>
      </c>
      <c r="BA384" s="93">
        <f t="shared" ref="BA384" si="4135">AV383</f>
        <v>0.86368505623996428</v>
      </c>
      <c r="BB384" s="93">
        <f>AR383</f>
        <v>6.085238905234402E-3</v>
      </c>
      <c r="BC384" s="93">
        <f t="shared" ref="BC384" si="4136">AS383</f>
        <v>6.8630377178890045E-4</v>
      </c>
      <c r="BD384" s="39">
        <f t="shared" ref="BD384" si="4137">IF(AR383&lt;0,1,0)</f>
        <v>0</v>
      </c>
    </row>
    <row r="385" spans="1:2">
      <c r="A385" s="90">
        <v>43070</v>
      </c>
      <c r="B385" s="41">
        <f t="shared" si="265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6"/>
  <sheetViews>
    <sheetView zoomScale="115" zoomScaleNormal="115" workbookViewId="0">
      <pane xSplit="1" ySplit="1" topLeftCell="B305" activePane="bottomRight" state="frozen"/>
      <selection pane="topRight" activeCell="B1" sqref="B1"/>
      <selection pane="bottomLeft" activeCell="A2" sqref="A2"/>
      <selection pane="bottomRight" activeCell="C331" sqref="C331"/>
    </sheetView>
  </sheetViews>
  <sheetFormatPr defaultRowHeight="13.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335" si="15">LN(C220/C219)</f>
        <v>5.8655326653686257E-5</v>
      </c>
      <c r="H220">
        <v>6.8302350000000001</v>
      </c>
      <c r="I220" s="25">
        <f t="shared" ref="I220:I335" si="16">LN(H220/H219)</f>
        <v>1.1859738836099735E-4</v>
      </c>
      <c r="J220">
        <v>6.8346549999999997</v>
      </c>
      <c r="K220" s="25">
        <f t="shared" ref="K220:K335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>
      <c r="A291" s="90">
        <v>43007</v>
      </c>
      <c r="B291" s="41">
        <f t="shared" ref="B291:B335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5" si="21">LN(L307/L306)</f>
        <v>2.1046376516050971E-3</v>
      </c>
    </row>
    <row r="308" spans="1:14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>
      <c r="A336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3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C473" sqref="C473"/>
    </sheetView>
  </sheetViews>
  <sheetFormatPr defaultRowHeight="13.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2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609</v>
      </c>
    </row>
    <row r="473" spans="1:14">
      <c r="A473" s="90">
        <v>43070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2"/>
  <sheetViews>
    <sheetView zoomScale="115" zoomScaleNormal="115" workbookViewId="0">
      <pane xSplit="1" ySplit="2" topLeftCell="G448" activePane="bottomRight" state="frozen"/>
      <selection pane="topRight" activeCell="B1" sqref="B1"/>
      <selection pane="bottomLeft" activeCell="A3" sqref="A3"/>
      <selection pane="bottomRight" activeCell="I456" sqref="I456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1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608</v>
      </c>
    </row>
    <row r="471" spans="1:14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>
      <c r="A472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3"/>
  <sheetViews>
    <sheetView zoomScale="115" zoomScaleNormal="115" workbookViewId="0">
      <pane xSplit="1" ySplit="2" topLeftCell="B443" activePane="bottomRight" state="frozen"/>
      <selection pane="topRight" activeCell="B1" sqref="B1"/>
      <selection pane="bottomLeft" activeCell="A3" sqref="A3"/>
      <selection pane="bottomRight" activeCell="B471" sqref="B471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2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</row>
    <row r="467" spans="1:13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</row>
    <row r="468" spans="1:13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</row>
    <row r="469" spans="1:13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</row>
    <row r="470" spans="1:13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</row>
    <row r="471" spans="1:13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</row>
    <row r="472" spans="1:13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</row>
    <row r="473" spans="1:13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3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D444" sqref="D444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2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2">+K469/J469-1</f>
        <v>-1.3218166756006067E-2</v>
      </c>
      <c r="M469" s="92">
        <f t="shared" ref="M469" si="943">WEEKDAY(A469,2)</f>
        <v>1</v>
      </c>
    </row>
    <row r="470" spans="1:14">
      <c r="A470" s="90">
        <v>43067</v>
      </c>
      <c r="B470">
        <v>48.8</v>
      </c>
      <c r="C470" s="93">
        <f t="shared" ref="C470" si="944">B470/B469-1</f>
        <v>1.0256410256410664E-3</v>
      </c>
      <c r="D470" s="26">
        <f t="shared" ref="D470" si="945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6">+B470/D470-1</f>
        <v>-4.0799603700042431E-3</v>
      </c>
      <c r="H470" s="42">
        <f>(+B470/(E470)-1)</f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7">+K470/J470-1</f>
        <v>1.4494006098841883E-3</v>
      </c>
      <c r="M470" s="92">
        <f t="shared" ref="M470" si="948">WEEKDAY(A470,2)</f>
        <v>2</v>
      </c>
    </row>
    <row r="471" spans="1:14">
      <c r="A471" s="90">
        <v>43068</v>
      </c>
      <c r="B471">
        <v>48.75</v>
      </c>
      <c r="C471" s="93">
        <f t="shared" ref="C471" si="949">B471/B470-1</f>
        <v>-1.0245901639344135E-3</v>
      </c>
      <c r="D471" s="26">
        <f t="shared" ref="D471" si="950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1">+B471/D471-1</f>
        <v>-2.966197526139025E-3</v>
      </c>
      <c r="H471" s="42">
        <f>(+B471/(E471)-1)</f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2">+K471/J471-1</f>
        <v>-5.1037767948280965E-4</v>
      </c>
      <c r="M471" s="92">
        <f t="shared" ref="M471" si="953">WEEKDAY(A471,2)</f>
        <v>3</v>
      </c>
    </row>
    <row r="472" spans="1:14">
      <c r="A472" s="90">
        <v>43069</v>
      </c>
      <c r="B472">
        <v>48.05</v>
      </c>
      <c r="C472" s="93">
        <f t="shared" ref="C472" si="954">B472/B471-1</f>
        <v>-1.4358974358974375E-2</v>
      </c>
      <c r="D472" s="26">
        <f t="shared" ref="D472" si="955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6">+B472/D472-1</f>
        <v>-6.1216236212977559E-3</v>
      </c>
      <c r="H472" s="42">
        <f>(+B472/(E472)-1)</f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7">+K472/J472-1</f>
        <v>-1.1754548257785991E-2</v>
      </c>
      <c r="M472" s="92">
        <f t="shared" ref="M472" si="958">WEEKDAY(A472,2)</f>
        <v>4</v>
      </c>
    </row>
    <row r="473" spans="1:14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9"/>
  <sheetViews>
    <sheetView zoomScale="115" zoomScaleNormal="115" workbookViewId="0">
      <pane xSplit="1" ySplit="2" topLeftCell="C454" activePane="bottomRight" state="frozen"/>
      <selection pane="topRight" activeCell="B1" sqref="B1"/>
      <selection pane="bottomLeft" activeCell="A3" sqref="A3"/>
      <selection pane="bottomRight" activeCell="N477" sqref="N477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7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607</v>
      </c>
    </row>
    <row r="478" spans="1:14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G478" s="42">
        <f t="shared" ref="G478" si="839">+B478/D478-1</f>
        <v>1.1306227385843304E-3</v>
      </c>
      <c r="H478" s="92"/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9"/>
  <sheetViews>
    <sheetView zoomScale="115" zoomScaleNormal="115" workbookViewId="0">
      <pane xSplit="1" ySplit="2" topLeftCell="B450" activePane="bottomRight" state="frozen"/>
      <selection pane="topRight" activeCell="B1" sqref="B1"/>
      <selection pane="bottomLeft" activeCell="A3" sqref="A3"/>
      <selection pane="bottomRight" activeCell="M477" sqref="M477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9"/>
  <sheetViews>
    <sheetView zoomScale="115" zoomScaleNormal="115" workbookViewId="0">
      <pane xSplit="1" ySplit="2" topLeftCell="B454" activePane="bottomRight" state="frozen"/>
      <selection pane="topRight" activeCell="B1" sqref="B1"/>
      <selection pane="bottomLeft" activeCell="A3" sqref="A3"/>
      <selection pane="bottomRight" activeCell="L475" sqref="L475:L47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7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0"/>
  <sheetViews>
    <sheetView zoomScale="115" zoomScaleNormal="115" workbookViewId="0">
      <pane xSplit="1" ySplit="2" topLeftCell="B451" activePane="bottomRight" state="frozen"/>
      <selection pane="topRight" activeCell="B1" sqref="B1"/>
      <selection pane="bottomLeft" activeCell="A3" sqref="A3"/>
      <selection pane="bottomRight" activeCell="L476" sqref="L476:L47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>+B474/F474-1</f>
        <v>1.9706559263521273E-2</v>
      </c>
      <c r="J474">
        <v>6439.44</v>
      </c>
      <c r="K474">
        <v>6274.51</v>
      </c>
      <c r="L474" s="93">
        <f t="shared" ref="L474" si="820">+K474/J474-1</f>
        <v>-2.5612475618997821E-2</v>
      </c>
      <c r="M474" s="92">
        <f t="shared" ref="M474" si="821">WEEKDAY(A474,2)</f>
        <v>4</v>
      </c>
      <c r="N474" s="50" t="s">
        <v>602</v>
      </c>
    </row>
    <row r="475" spans="1:14">
      <c r="A475" s="90">
        <v>43063</v>
      </c>
      <c r="B475">
        <v>34.72</v>
      </c>
      <c r="C475" s="93">
        <f t="shared" ref="C475" si="822">B475/B474-1</f>
        <v>-2.0454224855409819E-2</v>
      </c>
      <c r="D475" s="26">
        <f t="shared" ref="D475" si="823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4">+B475/D475-1</f>
        <v>-1.7107882165002808E-3</v>
      </c>
      <c r="H475" s="93">
        <f>(B475/(D475*(1-VLOOKUP(A475,FX!A:M,13,0))))-1</f>
        <v>-3.153533811218745E-4</v>
      </c>
      <c r="I475" s="93">
        <f>+B475/F475-1</f>
        <v>1.6935314024575376E-3</v>
      </c>
      <c r="J475">
        <v>6274.51</v>
      </c>
      <c r="K475">
        <v>6278.03</v>
      </c>
      <c r="L475" s="93">
        <f t="shared" ref="L475" si="825">+K475/J475-1</f>
        <v>5.6099998246872396E-4</v>
      </c>
      <c r="M475" s="92">
        <f t="shared" ref="M475" si="826">WEEKDAY(A475,2)</f>
        <v>5</v>
      </c>
    </row>
    <row r="476" spans="1:14">
      <c r="A476" s="90">
        <v>43066</v>
      </c>
      <c r="B476">
        <v>34.049999999999997</v>
      </c>
      <c r="C476" s="93">
        <f t="shared" ref="C476" si="827">B476/B475-1</f>
        <v>-1.9297235023041481E-2</v>
      </c>
      <c r="D476" s="26">
        <f t="shared" ref="D476" si="828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29">+B476/D476-1</f>
        <v>-4.3976961093433742E-3</v>
      </c>
      <c r="H476" s="93">
        <f>(B476/(D476*(1-VLOOKUP(A476,FX!A:M,13,0))))-1</f>
        <v>-3.3627612784591365E-3</v>
      </c>
      <c r="I476" s="93">
        <f>+B476/F476-1</f>
        <v>-1.8936173954847701E-3</v>
      </c>
      <c r="J476">
        <v>6278.03</v>
      </c>
      <c r="K476">
        <v>6194.55</v>
      </c>
      <c r="L476" s="93">
        <f t="shared" ref="L476" si="830">+K476/J476-1</f>
        <v>-1.3297164874968681E-2</v>
      </c>
      <c r="M476" s="92">
        <f t="shared" ref="M476" si="831">WEEKDAY(A476,2)</f>
        <v>1</v>
      </c>
    </row>
    <row r="477" spans="1:14">
      <c r="A477" s="90">
        <v>43067</v>
      </c>
      <c r="B477">
        <v>34.700000000000003</v>
      </c>
      <c r="C477" s="93">
        <f t="shared" ref="C477" si="832">B477/B476-1</f>
        <v>1.9089574155653599E-2</v>
      </c>
      <c r="D477" s="26">
        <f t="shared" ref="D477" si="833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4">+B477/D477-1</f>
        <v>2.4404120278398445E-4</v>
      </c>
      <c r="H477" s="93">
        <f>(B477/(D477*(1-VLOOKUP(A477,FX!A:M,13,0))))-1</f>
        <v>2.2487739750682856E-3</v>
      </c>
      <c r="I477" s="93">
        <f>+B477/F477-1</f>
        <v>1.4719039510520115E-3</v>
      </c>
      <c r="J477">
        <v>6194.55</v>
      </c>
      <c r="K477">
        <v>6299.31</v>
      </c>
      <c r="L477" s="93">
        <f t="shared" ref="L477" si="835">+K477/J477-1</f>
        <v>1.6911640070707445E-2</v>
      </c>
      <c r="M477" s="92">
        <f t="shared" ref="M477" si="836">WEEKDAY(A477,2)</f>
        <v>2</v>
      </c>
    </row>
    <row r="478" spans="1:14">
      <c r="A478" s="90">
        <v>43068</v>
      </c>
      <c r="B478">
        <v>34.524999999999999</v>
      </c>
      <c r="C478" s="93">
        <f t="shared" ref="C478" si="837">B478/B477-1</f>
        <v>-5.0432276657061959E-3</v>
      </c>
      <c r="D478" s="26">
        <f t="shared" ref="D478" si="838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39">+B478/D478-1</f>
        <v>-6.5845520112572942E-3</v>
      </c>
      <c r="H478" s="93">
        <f>(B478/(D478*(1-VLOOKUP(A478,FX!A:M,13,0))))-1</f>
        <v>-5.9808026262748726E-3</v>
      </c>
      <c r="I478" s="93">
        <f>+B478/F478-1</f>
        <v>-6.2860859904327882E-3</v>
      </c>
      <c r="J478">
        <v>6299.31</v>
      </c>
      <c r="K478">
        <v>6318.37</v>
      </c>
      <c r="L478" s="93">
        <f t="shared" ref="L478" si="840">+K478/J478-1</f>
        <v>3.0257282146775033E-3</v>
      </c>
      <c r="M478" s="92">
        <f t="shared" ref="M478" si="841">WEEKDAY(A478,2)</f>
        <v>3</v>
      </c>
    </row>
    <row r="479" spans="1:14">
      <c r="A479" s="90">
        <v>43069</v>
      </c>
      <c r="B479">
        <v>34.409999999999997</v>
      </c>
      <c r="C479" s="93">
        <f t="shared" ref="C479" si="842">B479/B478-1</f>
        <v>-3.3309196234613259E-3</v>
      </c>
      <c r="D479" s="26">
        <f t="shared" ref="D479" si="843">+F478*(1+L479)</f>
        <v>34.441241400551093</v>
      </c>
      <c r="E479" s="26">
        <f>D479*(1-VLOOKUP(A479,FX!A:M,13,0))</f>
        <v>34.443689542440005</v>
      </c>
      <c r="G479" s="93">
        <f t="shared" ref="G479" si="844">+B479/D479-1</f>
        <v>-9.0709275510014731E-4</v>
      </c>
      <c r="H479" s="93">
        <f>(B479/(D479*(1-VLOOKUP(A479,FX!A:M,13,0))))-1</f>
        <v>-9.7810492684002881E-4</v>
      </c>
      <c r="J479">
        <v>6318.37</v>
      </c>
      <c r="K479">
        <v>6263.42</v>
      </c>
      <c r="L479" s="93">
        <f t="shared" ref="L479" si="845">+K479/J479-1</f>
        <v>-8.696863273280897E-3</v>
      </c>
      <c r="M479" s="92">
        <f t="shared" ref="M479" si="846">WEEKDAY(A479,2)</f>
        <v>4</v>
      </c>
    </row>
    <row r="480" spans="1:14">
      <c r="A480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2017-12-01T05:31:15Z</dcterms:modified>
</cp:coreProperties>
</file>