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186" i="5" l="1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I460" i="10"/>
  <c r="C460" i="10"/>
  <c r="L459" i="9"/>
  <c r="M459" i="9"/>
  <c r="I459" i="9"/>
  <c r="C459" i="9"/>
  <c r="L459" i="11"/>
  <c r="M459" i="11"/>
  <c r="I459" i="11"/>
  <c r="C459" i="11"/>
  <c r="L459" i="12"/>
  <c r="M459" i="12"/>
  <c r="I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H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<sst xmlns="http://schemas.openxmlformats.org/spreadsheetml/2006/main" count="656" uniqueCount="560">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</sst>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8" sqref="F18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43042</v>
      </c>
    </row>
    <row r="2" spans="1:14" x14ac:dyDescent="0.15">
      <c r="A2" s="39" t="s">
        <v>348</v>
      </c>
      <c r="B2" s="39">
        <v>3992.7</v>
      </c>
      <c r="C2" s="98">
        <v>3997.13</v>
      </c>
      <c r="D2" s="101">
        <v>-1.1000000000000001E-3</v>
      </c>
    </row>
    <row r="3" spans="1:14" x14ac:dyDescent="0.15">
      <c r="A3" s="39" t="s">
        <v>523</v>
      </c>
      <c r="B3" s="39">
        <v>3371.74</v>
      </c>
      <c r="C3" s="98">
        <v>3383.31</v>
      </c>
      <c r="D3" s="101">
        <v>-3.3999999999999998E-3</v>
      </c>
      <c r="J3" s="91"/>
      <c r="K3" s="92"/>
      <c r="L3" s="93"/>
    </row>
    <row r="4" spans="1:14" x14ac:dyDescent="0.15">
      <c r="A4" s="39" t="s">
        <v>524</v>
      </c>
      <c r="B4" s="39">
        <v>1832.97</v>
      </c>
      <c r="C4" s="98">
        <v>1847.57</v>
      </c>
      <c r="D4" s="101">
        <v>-7.9000000000000008E-3</v>
      </c>
      <c r="J4" s="68"/>
      <c r="K4" s="69"/>
      <c r="L4" s="70"/>
    </row>
    <row r="5" spans="1:14" x14ac:dyDescent="0.15">
      <c r="A5" s="39" t="s">
        <v>525</v>
      </c>
      <c r="B5" s="39">
        <v>11215.19</v>
      </c>
      <c r="C5" s="39">
        <v>11292.42</v>
      </c>
      <c r="D5" s="101">
        <v>-6.7999999999999996E-3</v>
      </c>
      <c r="J5" s="71"/>
      <c r="K5" s="72"/>
      <c r="L5" s="73"/>
      <c r="M5" s="74"/>
    </row>
    <row r="6" spans="1:14" x14ac:dyDescent="0.15">
      <c r="A6" s="39" t="s">
        <v>526</v>
      </c>
      <c r="B6" s="39">
        <v>6426.98</v>
      </c>
      <c r="C6" s="39">
        <v>6484.93</v>
      </c>
      <c r="D6" s="101">
        <v>-8.8999999999999999E-3</v>
      </c>
      <c r="J6" s="75"/>
      <c r="K6" s="76"/>
      <c r="L6" s="77"/>
      <c r="M6" s="78"/>
    </row>
    <row r="7" spans="1:14" x14ac:dyDescent="0.15">
      <c r="A7" s="39" t="s">
        <v>527</v>
      </c>
      <c r="B7" s="39">
        <v>2800.47</v>
      </c>
      <c r="C7" s="39">
        <v>2794.1</v>
      </c>
      <c r="D7" s="101">
        <v>2.3E-3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14.56</v>
      </c>
      <c r="C8" s="39">
        <v>14.791</v>
      </c>
      <c r="D8" s="98">
        <v>43042</v>
      </c>
      <c r="J8" s="83"/>
      <c r="K8" s="84"/>
      <c r="L8" s="85"/>
      <c r="M8" s="86"/>
    </row>
    <row r="9" spans="1:14" x14ac:dyDescent="0.15">
      <c r="A9" s="39" t="s">
        <v>529</v>
      </c>
      <c r="B9" s="39">
        <v>15.06</v>
      </c>
      <c r="C9" s="39">
        <v>15.135300000000001</v>
      </c>
      <c r="D9" s="98">
        <v>43042</v>
      </c>
      <c r="J9" s="87"/>
      <c r="K9" s="88"/>
      <c r="L9" s="89"/>
      <c r="M9" s="90"/>
    </row>
    <row r="10" spans="1:14" x14ac:dyDescent="0.15">
      <c r="A10" s="39" t="s">
        <v>530</v>
      </c>
      <c r="B10" s="39">
        <v>7.9</v>
      </c>
      <c r="C10" s="39">
        <v>7.907</v>
      </c>
      <c r="D10" s="98">
        <v>43042</v>
      </c>
    </row>
    <row r="11" spans="1:14" x14ac:dyDescent="0.15">
      <c r="A11" s="39" t="s">
        <v>531</v>
      </c>
      <c r="B11" s="39">
        <v>48</v>
      </c>
      <c r="C11" s="39">
        <v>48.171999999999997</v>
      </c>
      <c r="D11" s="98">
        <v>43042</v>
      </c>
    </row>
    <row r="12" spans="1:14" x14ac:dyDescent="0.15">
      <c r="A12" s="39" t="s">
        <v>532</v>
      </c>
      <c r="B12" s="39">
        <v>46.28</v>
      </c>
      <c r="C12" s="39">
        <v>46.3</v>
      </c>
      <c r="D12" s="98">
        <v>43042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35.08</v>
      </c>
      <c r="C13" s="39">
        <v>35.189399999999999</v>
      </c>
      <c r="D13" s="98">
        <v>43042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30.42</v>
      </c>
      <c r="C14" s="39">
        <v>30.4314</v>
      </c>
      <c r="D14" s="98">
        <v>43042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35.325000000000003</v>
      </c>
      <c r="C15" s="39">
        <v>35.29</v>
      </c>
      <c r="D15" s="98">
        <v>43042</v>
      </c>
    </row>
    <row r="16" spans="1:14" x14ac:dyDescent="0.15">
      <c r="A16" s="39" t="s">
        <v>536</v>
      </c>
      <c r="B16" s="39">
        <v>12800.87</v>
      </c>
      <c r="C16" s="39"/>
      <c r="D16" s="98"/>
    </row>
    <row r="17" spans="1:16" x14ac:dyDescent="0.15">
      <c r="A17" s="39" t="s">
        <v>537</v>
      </c>
      <c r="B17" s="39">
        <v>20410.990000000002</v>
      </c>
      <c r="C17" s="39"/>
      <c r="D17" s="98"/>
    </row>
    <row r="18" spans="1:16" x14ac:dyDescent="0.15">
      <c r="A18" s="39" t="s">
        <v>538</v>
      </c>
      <c r="B18" s="39">
        <v>6.6071999999999997</v>
      </c>
      <c r="C18" s="98">
        <v>43042</v>
      </c>
      <c r="D18" s="99">
        <v>0.62835648148148149</v>
      </c>
    </row>
    <row r="19" spans="1:16" x14ac:dyDescent="0.15">
      <c r="A19" s="39" t="s">
        <v>539</v>
      </c>
      <c r="B19" s="39">
        <v>931</v>
      </c>
      <c r="C19" s="39">
        <v>935</v>
      </c>
      <c r="D19" s="39">
        <v>940</v>
      </c>
      <c r="E19" s="39" t="s">
        <v>540</v>
      </c>
      <c r="F19" s="39" t="s">
        <v>541</v>
      </c>
      <c r="G19" s="39" t="s">
        <v>542</v>
      </c>
      <c r="H19" s="39" t="s">
        <v>543</v>
      </c>
      <c r="I19" s="39" t="s">
        <v>544</v>
      </c>
      <c r="J19" s="39" t="s">
        <v>545</v>
      </c>
      <c r="K19" s="39" t="s">
        <v>546</v>
      </c>
      <c r="L19" s="39" t="s">
        <v>547</v>
      </c>
      <c r="M19" s="39" t="s">
        <v>548</v>
      </c>
      <c r="N19" s="39" t="s">
        <v>549</v>
      </c>
      <c r="O19" s="39" t="s">
        <v>550</v>
      </c>
      <c r="P19" s="39" t="s">
        <v>551</v>
      </c>
    </row>
    <row r="20" spans="1:16" s="97" customFormat="1" x14ac:dyDescent="0.15">
      <c r="A20" s="39">
        <v>3377.73</v>
      </c>
      <c r="B20" s="39">
        <v>3376.08</v>
      </c>
      <c r="C20" s="39">
        <v>3379.48</v>
      </c>
      <c r="D20" s="39">
        <v>3377.08</v>
      </c>
      <c r="E20" s="39">
        <v>3358.88</v>
      </c>
      <c r="F20" s="39">
        <v>3380.09</v>
      </c>
      <c r="G20" s="39">
        <v>3358.87</v>
      </c>
      <c r="H20" s="39">
        <v>935</v>
      </c>
      <c r="I20" s="39">
        <v>1128</v>
      </c>
      <c r="J20" s="39">
        <v>3356.17</v>
      </c>
      <c r="K20" s="39">
        <v>3359.79</v>
      </c>
      <c r="L20" s="39">
        <v>3371.74</v>
      </c>
      <c r="M20" s="39">
        <v>3372.91</v>
      </c>
      <c r="N20" s="39">
        <v>3347.64</v>
      </c>
      <c r="O20" s="39">
        <v>1456</v>
      </c>
      <c r="P20" s="39">
        <v>1435</v>
      </c>
    </row>
    <row r="21" spans="1:16" s="97" customFormat="1" x14ac:dyDescent="0.15">
      <c r="A21" s="39"/>
      <c r="B21" s="39"/>
      <c r="C21" s="98"/>
      <c r="D21" s="99"/>
    </row>
    <row r="22" spans="1:16" x14ac:dyDescent="0.1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1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C344" activePane="bottomRight" state="frozen"/>
      <selection pane="topRight" activeCell="C1" sqref="C1"/>
      <selection pane="bottomLeft" activeCell="A3" sqref="A3"/>
      <selection pane="bottomRight" activeCell="B365" sqref="B36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7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100">
        <f t="shared" si="195"/>
        <v>3383.1624849999998</v>
      </c>
      <c r="T364" s="100" t="str">
        <f t="shared" ref="T364" si="5412">IF(AVERAGE(N363)&lt;S363,"熊",IF(AVERAGE(N363)&gt;S363,"牛",""))</f>
        <v>牛</v>
      </c>
      <c r="U364" s="100">
        <f t="shared" ref="U364" si="5413">MAX(H364,O364)</f>
        <v>3391.65</v>
      </c>
      <c r="V364" s="100">
        <f t="shared" ref="V364" si="5414">MIN(I364,P364)</f>
        <v>3372.4</v>
      </c>
      <c r="W364" s="40">
        <f t="shared" ref="W364" si="5415">LN(U364/V364)</f>
        <v>5.6918715771777893E-3</v>
      </c>
      <c r="X364" s="100">
        <f t="shared" ref="X364" si="5416">IF(U364=H364,J364,Q364)</f>
        <v>930</v>
      </c>
      <c r="Y364" s="100">
        <f t="shared" ref="Y364" si="5417">IF(V364=I364,K364,R364)</f>
        <v>1348</v>
      </c>
      <c r="Z364" s="101">
        <f t="shared" ref="Z364" si="5418">(U364-V364)/(C364)</f>
        <v>5.6757035661108898E-3</v>
      </c>
      <c r="AA364" s="101">
        <f t="shared" ref="AA364" si="5419">LN(C364/N363)</f>
        <v>-1.2552376875770829E-3</v>
      </c>
      <c r="AB364" s="101">
        <f t="shared" ref="AB364" si="5420">LN(N364/U364)</f>
        <v>-2.4620083993801183E-3</v>
      </c>
      <c r="AC364" s="101">
        <f t="shared" ref="AC364" si="5421">LN(N364/V364)</f>
        <v>3.2298631777975366E-3</v>
      </c>
      <c r="AD364" s="101">
        <f t="shared" ref="AD364" si="5422">LN(U364/C364)</f>
        <v>0</v>
      </c>
      <c r="AE364" s="101">
        <f t="shared" ref="AE364" si="5423">LN(V364/C364)</f>
        <v>-5.6918715771777173E-3</v>
      </c>
      <c r="AF364" s="101">
        <f t="shared" ref="AF364" si="5424">LN(N364/C364)</f>
        <v>-2.4620083993801183E-3</v>
      </c>
      <c r="AG364" s="101">
        <f t="shared" ref="AG364" si="5425">LN(N364/N363)</f>
        <v>-3.7172460869571646E-3</v>
      </c>
      <c r="AH364" s="101">
        <f t="shared" ref="AH364" si="5426">LN(D364/C364)</f>
        <v>-1.0974132242228005E-3</v>
      </c>
      <c r="AI364" s="101">
        <f t="shared" ref="AI364" si="5427">LN(E364/C364)</f>
        <v>-2.3171903010023279E-3</v>
      </c>
      <c r="AJ364" s="101">
        <f t="shared" ref="AJ364" si="5428">LN(F364/C364)</f>
        <v>-1.8444608707014812E-3</v>
      </c>
      <c r="AK364" s="101">
        <f t="shared" ref="AK364" si="5429">+LN(G364/C364)</f>
        <v>-4.1688947822725413E-3</v>
      </c>
      <c r="AL364" s="101">
        <f t="shared" ref="AL364" si="5430">LN(H364/I364)</f>
        <v>5.1523421404674969E-3</v>
      </c>
      <c r="AM364" s="101">
        <f t="shared" ref="AM364" si="5431">LN(O364/P364)</f>
        <v>3.4130988844474582E-3</v>
      </c>
      <c r="AN364" s="101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101">
        <f t="shared" ref="AQ364" si="5435">LN(M364/L364)</f>
        <v>-5.5105887651201184E-4</v>
      </c>
      <c r="AR364" s="101">
        <f t="shared" ref="AR364" si="5436">LN(N364/L364)</f>
        <v>2.0888941194928835E-3</v>
      </c>
      <c r="AS364" s="101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101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101">
        <f t="shared" ref="AY364" si="5443">LN(G364/I364)</f>
        <v>9.8344735819498336E-4</v>
      </c>
      <c r="AZ364" s="101">
        <f t="shared" ref="AZ364" si="5444">LN(N364/P364)</f>
        <v>3.2298631777975366E-3</v>
      </c>
      <c r="BA364" s="101">
        <f t="shared" ref="BA364" si="5445">AV363</f>
        <v>0.32958801498126972</v>
      </c>
      <c r="BB364" s="101">
        <f t="shared" ref="BB364" si="5446">AR363</f>
        <v>-5.9759931715124741E-4</v>
      </c>
      <c r="BC364" s="101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8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100">
        <f t="shared" si="195"/>
        <v>3385.3222099999998</v>
      </c>
      <c r="T365" s="100" t="str">
        <f t="shared" ref="T365" si="5449">IF(AVERAGE(N364)&lt;S364,"熊",IF(AVERAGE(N364)&gt;S364,"牛",""))</f>
        <v>牛</v>
      </c>
      <c r="U365" s="100">
        <f t="shared" ref="U365" si="5450">MAX(H365,O365)</f>
        <v>3380.09</v>
      </c>
      <c r="V365" s="100">
        <f t="shared" ref="V365" si="5451">MIN(I365,P365)</f>
        <v>3347.64</v>
      </c>
      <c r="W365" s="40">
        <f t="shared" ref="W365" si="5452">LN(U365/V365)</f>
        <v>9.6467163952855452E-3</v>
      </c>
      <c r="X365" s="100">
        <f t="shared" ref="X365" si="5453">IF(U365=H365,J365,Q365)</f>
        <v>935</v>
      </c>
      <c r="Y365" s="100">
        <f t="shared" ref="Y365" si="5454">IF(V365=I365,K365,R365)</f>
        <v>1435</v>
      </c>
      <c r="Z365" s="101">
        <f t="shared" ref="Z365" si="5455">(U365-V365)/(C365)</f>
        <v>9.6070437838430764E-3</v>
      </c>
      <c r="AA365" s="101">
        <f t="shared" ref="AA365" si="5456">LN(C365/N364)</f>
        <v>-1.6506340051043267E-3</v>
      </c>
      <c r="AB365" s="101">
        <f t="shared" ref="AB365" si="5457">LN(N365/U365)</f>
        <v>-2.4734047678692064E-3</v>
      </c>
      <c r="AC365" s="101">
        <f t="shared" ref="AC365" si="5458">LN(N365/V365)</f>
        <v>7.1733116274162109E-3</v>
      </c>
      <c r="AD365" s="101">
        <f t="shared" ref="AD365" si="5459">LN(U365/C365)</f>
        <v>6.9845012028745392E-4</v>
      </c>
      <c r="AE365" s="101">
        <f t="shared" ref="AE365" si="5460">LN(V365/C365)</f>
        <v>-8.9482662749979357E-3</v>
      </c>
      <c r="AF365" s="101">
        <f t="shared" ref="AF365" si="5461">LN(N365/C365)</f>
        <v>-1.7749546475817955E-3</v>
      </c>
      <c r="AG365" s="101">
        <f t="shared" ref="AG365" si="5462">LN(N365/N364)</f>
        <v>-3.4255886526861215E-3</v>
      </c>
      <c r="AH365" s="101">
        <f t="shared" ref="AH365" si="5463">LN(D365/C365)</f>
        <v>-4.8861310366365648E-4</v>
      </c>
      <c r="AI365" s="101">
        <f t="shared" ref="AI365" si="5464">LN(E365/C365)</f>
        <v>5.1796526647105714E-4</v>
      </c>
      <c r="AJ365" s="101">
        <f t="shared" ref="AJ365" si="5465">LN(F365/C365)</f>
        <v>-1.9245545085843082E-4</v>
      </c>
      <c r="AK365" s="101">
        <f t="shared" ref="AK365" si="5466">+LN(G365/C365)</f>
        <v>-5.5963011652015908E-3</v>
      </c>
      <c r="AL365" s="101">
        <f t="shared" ref="AL365" si="5467">LN(H365/I365)</f>
        <v>6.2977284727914811E-3</v>
      </c>
      <c r="AM365" s="101">
        <f t="shared" ref="AM365" si="5468">LN(O365/P365)</f>
        <v>7.5202532809448526E-3</v>
      </c>
      <c r="AN365" s="101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101">
        <f t="shared" ref="AQ365" si="5472">LN(M365/L365)</f>
        <v>1.0780291575830504E-3</v>
      </c>
      <c r="AR365" s="101">
        <f t="shared" ref="AR365" si="5473">LN(N365/L365)</f>
        <v>4.6284887271716103E-3</v>
      </c>
      <c r="AS365" s="101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101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101">
        <f t="shared" ref="AY365" si="5480">LN(G365/I365)</f>
        <v>2.9771873024281878E-6</v>
      </c>
      <c r="AZ365" s="101">
        <f t="shared" ref="AZ365" si="5481">LN(N365/P365)</f>
        <v>7.1733116274162109E-3</v>
      </c>
      <c r="BA365" s="101">
        <f t="shared" ref="BA365" si="5482">AV364</f>
        <v>0.56675324675323924</v>
      </c>
      <c r="BB365" s="101">
        <f t="shared" ref="BB365" si="5483">AR364</f>
        <v>2.0888941194928835E-3</v>
      </c>
      <c r="BC365" s="101">
        <f t="shared" ref="BC365" si="5484">AS364</f>
        <v>-2.4620083993801183E-3</v>
      </c>
      <c r="BD365" s="39">
        <f t="shared" ref="BD365" si="5485">IF(AR364&lt;0,1,0)</f>
        <v>0</v>
      </c>
      <c r="BE365" s="100"/>
    </row>
    <row r="366" spans="1:58" x14ac:dyDescent="0.15">
      <c r="A366" s="98">
        <v>43045</v>
      </c>
      <c r="B366" s="41">
        <f t="shared" si="4153"/>
        <v>1</v>
      </c>
    </row>
    <row r="367" spans="1:58" x14ac:dyDescent="0.15">
      <c r="A367" s="98">
        <v>43046</v>
      </c>
      <c r="B367" s="41">
        <f t="shared" si="4153"/>
        <v>2</v>
      </c>
    </row>
    <row r="368" spans="1:58" x14ac:dyDescent="0.15">
      <c r="A368" s="98">
        <v>43047</v>
      </c>
      <c r="B368" s="41">
        <f t="shared" si="4153"/>
        <v>3</v>
      </c>
    </row>
    <row r="369" spans="1:2" x14ac:dyDescent="0.15">
      <c r="A369" s="98">
        <v>43048</v>
      </c>
      <c r="B369" s="41">
        <f t="shared" si="4153"/>
        <v>4</v>
      </c>
    </row>
    <row r="370" spans="1:2" x14ac:dyDescent="0.15">
      <c r="A370" s="98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311" sqref="M307:M31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6" si="15">LN(C220/C219)</f>
        <v>5.8655326653686257E-5</v>
      </c>
      <c r="H220">
        <v>6.8302350000000001</v>
      </c>
      <c r="I220" s="25">
        <f t="shared" ref="I220:I316" si="16">LN(H220/H219)</f>
        <v>1.1859738836099735E-4</v>
      </c>
      <c r="J220">
        <v>6.8346549999999997</v>
      </c>
      <c r="K220" s="25">
        <f t="shared" ref="K220:K31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424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426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431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432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435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444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447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455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459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470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479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493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492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491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509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514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6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552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  <c r="B315" s="41">
        <f t="shared" si="20"/>
        <v>4</v>
      </c>
      <c r="C315">
        <v>6.6196000000000002</v>
      </c>
      <c r="D315" s="101">
        <f t="shared" si="15"/>
        <v>-1.5698590351200178E-3</v>
      </c>
      <c r="H315">
        <v>6.60053</v>
      </c>
      <c r="I315" s="101">
        <f t="shared" si="16"/>
        <v>-4.324379275925932E-3</v>
      </c>
      <c r="J315">
        <v>6.6126699999999996</v>
      </c>
      <c r="K315" s="101">
        <f t="shared" si="17"/>
        <v>-5.8129054938285262E-4</v>
      </c>
      <c r="L315">
        <v>6.6069599999999999</v>
      </c>
      <c r="M315" s="101">
        <f t="shared" si="21"/>
        <v>-2.8753418449866395E-4</v>
      </c>
    </row>
    <row r="316" spans="1:14" x14ac:dyDescent="0.15">
      <c r="A316" s="98">
        <v>43042</v>
      </c>
      <c r="B316" s="41">
        <f t="shared" si="20"/>
        <v>5</v>
      </c>
      <c r="C316">
        <v>6.6071999999999997</v>
      </c>
      <c r="D316" s="101">
        <f t="shared" si="15"/>
        <v>-1.8749816482810449E-3</v>
      </c>
      <c r="H316">
        <v>6.6189900000000002</v>
      </c>
      <c r="I316" s="101">
        <f t="shared" si="16"/>
        <v>2.7928414948414433E-3</v>
      </c>
      <c r="J316">
        <v>6.6257299999999999</v>
      </c>
      <c r="K316" s="101">
        <f t="shared" si="17"/>
        <v>1.9730487425664305E-3</v>
      </c>
      <c r="L316">
        <v>6.6369949999999998</v>
      </c>
      <c r="M316" s="101">
        <f t="shared" si="21"/>
        <v>4.5356619666192359E-3</v>
      </c>
      <c r="N316" t="s">
        <v>556</v>
      </c>
    </row>
    <row r="317" spans="1:14" x14ac:dyDescent="0.15">
      <c r="A317" s="98">
        <v>43045</v>
      </c>
    </row>
    <row r="318" spans="1:14" x14ac:dyDescent="0.15">
      <c r="A318" s="98">
        <v>43046</v>
      </c>
    </row>
    <row r="319" spans="1:14" x14ac:dyDescent="0.15">
      <c r="A319" s="98">
        <v>43047</v>
      </c>
    </row>
    <row r="320" spans="1:14" x14ac:dyDescent="0.15">
      <c r="A320" s="98">
        <v>43048</v>
      </c>
    </row>
    <row r="321" spans="1:1" x14ac:dyDescent="0.15">
      <c r="A321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5" sqref="K5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101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101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101">
        <f t="shared" si="12"/>
        <v>-1.870078740157477E-2</v>
      </c>
      <c r="D56" s="26">
        <f>+F55*(1+L56)</f>
        <v>10.86745335314553</v>
      </c>
      <c r="F56" s="100">
        <v>10.923999999999999</v>
      </c>
      <c r="G56" s="101">
        <f t="shared" ref="G56:G58" si="16">+B56/D56-1</f>
        <v>-8.2581753423010218E-2</v>
      </c>
      <c r="J56" s="100">
        <v>9657.35</v>
      </c>
      <c r="K56" s="100">
        <v>9607.3599999999988</v>
      </c>
      <c r="L56" s="101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101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101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59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100">
        <v>11.256</v>
      </c>
      <c r="G186" s="25">
        <f>+B186/D186-1</f>
        <v>-6.6828126051656889E-2</v>
      </c>
      <c r="H186" s="25"/>
      <c r="I186" s="101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101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101">
        <f t="shared" si="374"/>
        <v>-1.4000595770032764E-2</v>
      </c>
      <c r="J399" s="100">
        <v>11646.1</v>
      </c>
      <c r="K399" s="100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9">+B400/D400-1</f>
        <v>-1.4744146414390147E-2</v>
      </c>
      <c r="H400" s="101">
        <f>(+B400/(D400*(1-VLOOKUP(A400,FX!A:K,9,0)))-1)</f>
        <v>-1.7631216777445613E-2</v>
      </c>
      <c r="I400" s="101">
        <f t="shared" si="374"/>
        <v>-1.6489988221436991E-2</v>
      </c>
      <c r="J400" s="100">
        <v>11672.31</v>
      </c>
      <c r="K400" s="100">
        <v>11786.99</v>
      </c>
      <c r="L400" s="101">
        <f t="shared" ref="L400" si="480">+K400/J400-1</f>
        <v>9.8249618113295245E-3</v>
      </c>
      <c r="M400" s="100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4">+B401/D401-1</f>
        <v>-2.4026526856451347E-2</v>
      </c>
      <c r="H401" s="101">
        <f>(+B401/(D401*(1-VLOOKUP(A401,FX!A:K,9,0)))-1)</f>
        <v>-2.3800187329263589E-2</v>
      </c>
      <c r="I401" s="101">
        <f t="shared" si="374"/>
        <v>-2.4105186267348477E-2</v>
      </c>
      <c r="J401" s="100">
        <v>11786.99</v>
      </c>
      <c r="K401" s="100">
        <v>11878.01</v>
      </c>
      <c r="L401" s="101">
        <f t="shared" ref="L401" si="485">+K401/J401-1</f>
        <v>7.7220732349820853E-3</v>
      </c>
      <c r="M401" s="100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9">+B402/D402-1</f>
        <v>-1.7684293263056428E-2</v>
      </c>
      <c r="H402" s="101">
        <f>(+B402/(D402*(1-VLOOKUP(A402,FX!A:K,9,0)))-1)</f>
        <v>-1.8856887552956003E-2</v>
      </c>
      <c r="I402" s="101">
        <f t="shared" si="374"/>
        <v>-1.8602607294565643E-2</v>
      </c>
      <c r="J402" s="100">
        <v>11878.01</v>
      </c>
      <c r="K402">
        <v>11835.7</v>
      </c>
      <c r="L402" s="101">
        <f t="shared" ref="L402" si="490">+K402/J402-1</f>
        <v>-3.5620444838823095E-3</v>
      </c>
      <c r="M402" s="100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101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2">+B403/D403-1</f>
        <v>-1.4706511072177464E-2</v>
      </c>
      <c r="H403" s="101">
        <f>(+B403/(D403*(1-VLOOKUP(A403,FX!A:K,9,0)))-1)</f>
        <v>-1.422087786801407E-2</v>
      </c>
      <c r="I403" s="101">
        <f t="shared" si="374"/>
        <v>-1.3710429976311778E-2</v>
      </c>
      <c r="J403">
        <v>11835.7</v>
      </c>
      <c r="K403">
        <v>12088.02</v>
      </c>
      <c r="L403" s="101">
        <f t="shared" ref="L403" si="493">+K403/J403-1</f>
        <v>2.1318553190770251E-2</v>
      </c>
      <c r="M403" s="100">
        <f t="shared" ref="M403" si="494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5">+B404/D404-1</f>
        <v>-1.1486419296155348E-2</v>
      </c>
      <c r="H404" s="101">
        <f>(+B404/(D404*(1-VLOOKUP(A404,FX!A:K,9,0)))-1)</f>
        <v>-1.5415785685645722E-2</v>
      </c>
      <c r="I404" s="101">
        <f t="shared" si="374"/>
        <v>-1.4394100545983113E-2</v>
      </c>
      <c r="J404">
        <v>12088.02</v>
      </c>
      <c r="K404">
        <v>12201.27</v>
      </c>
      <c r="L404" s="101">
        <f t="shared" ref="L404" si="496">+K404/J404-1</f>
        <v>9.3687799987094422E-3</v>
      </c>
      <c r="M404" s="100">
        <f t="shared" ref="M404" si="497">WEEKDAY(A404,2)</f>
        <v>1</v>
      </c>
      <c r="N404" s="50" t="s">
        <v>425</v>
      </c>
    </row>
    <row r="405" spans="1:14" x14ac:dyDescent="0.15">
      <c r="A405" s="98">
        <v>42976</v>
      </c>
      <c r="B405">
        <v>13.98</v>
      </c>
      <c r="C405" s="101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8">+B405/D405-1</f>
        <v>-9.9216907389302333E-3</v>
      </c>
      <c r="H405" s="101">
        <f>(+B405/(D405*(1-VLOOKUP(A405,FX!A:K,9,0)))-1)</f>
        <v>-1.3338377708725146E-2</v>
      </c>
      <c r="I405" s="101">
        <f t="shared" si="374"/>
        <v>-1.0965688008489516E-2</v>
      </c>
      <c r="J405">
        <v>12201.27</v>
      </c>
      <c r="K405">
        <v>12216.06</v>
      </c>
      <c r="L405" s="101">
        <f t="shared" ref="L405" si="499">+K405/J405-1</f>
        <v>1.2121688971720168E-3</v>
      </c>
      <c r="M405" s="100">
        <f t="shared" ref="M405" si="500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1">+B406/D406-1</f>
        <v>-4.4817055766794844E-3</v>
      </c>
      <c r="H406" s="101">
        <f>(+B406/(D406*(1-VLOOKUP(A406,FX!A:K,9,0)))-1)</f>
        <v>-7.7316839006368321E-3</v>
      </c>
      <c r="I406" s="101">
        <f t="shared" si="374"/>
        <v>-7.3633531577457223E-3</v>
      </c>
      <c r="J406">
        <v>12216.06</v>
      </c>
      <c r="K406">
        <v>12171.22</v>
      </c>
      <c r="L406" s="101">
        <f t="shared" ref="L406" si="502">+K406/J406-1</f>
        <v>-3.6705779113723747E-3</v>
      </c>
      <c r="M406" s="100">
        <f t="shared" ref="M406" si="503">WEEKDAY(A406,2)</f>
        <v>3</v>
      </c>
      <c r="N406" s="50" t="s">
        <v>427</v>
      </c>
    </row>
    <row r="407" spans="1:14" x14ac:dyDescent="0.15">
      <c r="A407" s="98">
        <v>42978</v>
      </c>
      <c r="B407">
        <v>13.9</v>
      </c>
      <c r="C407" s="101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4">+B407/D407-1</f>
        <v>-8.5363045796656989E-3</v>
      </c>
      <c r="H407" s="101">
        <f>(+B407/(D407*(1-VLOOKUP(A407,FX!A:K,9,0)))-1)</f>
        <v>-5.9891385111454642E-3</v>
      </c>
      <c r="I407" s="101">
        <f t="shared" si="374"/>
        <v>-9.9715099715098621E-3</v>
      </c>
      <c r="J407">
        <v>12171.22</v>
      </c>
      <c r="K407">
        <v>12081.32</v>
      </c>
      <c r="L407" s="101">
        <f t="shared" ref="L407" si="505">+K407/J407-1</f>
        <v>-7.386276807090808E-3</v>
      </c>
      <c r="M407" s="100">
        <f t="shared" ref="M407" si="506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9">+B408/D408-1</f>
        <v>-6.3057599621325622E-3</v>
      </c>
      <c r="H408" s="101">
        <f>(+B408/(D408*(1-VLOOKUP(A408,FX!A:K,9,0)))-1)</f>
        <v>-9.5685864984536018E-3</v>
      </c>
      <c r="I408" s="101">
        <f t="shared" si="374"/>
        <v>-7.6879271070615651E-3</v>
      </c>
      <c r="J408">
        <v>12081.32</v>
      </c>
      <c r="K408">
        <v>12071.39</v>
      </c>
      <c r="L408" s="101">
        <f t="shared" ref="L408" si="510">+K408/J408-1</f>
        <v>-8.2193005400077457E-4</v>
      </c>
      <c r="M408" s="100">
        <f t="shared" ref="M408" si="511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4">+B409/D409-1</f>
        <v>-3.6563825024259478E-3</v>
      </c>
      <c r="H409" s="101">
        <f>(+B409/(D409*(1-VLOOKUP(A409,FX!A:K,9,0)))-1)</f>
        <v>-8.8411675441305571E-3</v>
      </c>
      <c r="I409" s="101">
        <f t="shared" si="374"/>
        <v>-8.1243376898622044E-3</v>
      </c>
      <c r="J409">
        <v>12071.39</v>
      </c>
      <c r="K409">
        <v>12108.79</v>
      </c>
      <c r="L409" s="101">
        <f t="shared" ref="L409" si="515">+K409/J409-1</f>
        <v>3.0982347517560793E-3</v>
      </c>
      <c r="M409" s="100">
        <f t="shared" ref="M409" si="516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9">+B410/D410-1</f>
        <v>-1.3025903515915815E-2</v>
      </c>
      <c r="H410" s="101">
        <f>(+B410/(D410*(1-VLOOKUP(A410,FX!A:K,9,0)))-1)</f>
        <v>-1.4030537107821428E-2</v>
      </c>
      <c r="I410" s="101">
        <f t="shared" si="374"/>
        <v>-1.7401635334404864E-2</v>
      </c>
      <c r="J410">
        <v>12108.79</v>
      </c>
      <c r="K410">
        <v>12186.26</v>
      </c>
      <c r="L410" s="101">
        <f t="shared" ref="L410" si="520">+K410/J410-1</f>
        <v>6.3978316578285899E-3</v>
      </c>
      <c r="M410" s="100">
        <f t="shared" ref="M410" si="521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4">+B411/D411-1</f>
        <v>-1.521020186560007E-2</v>
      </c>
      <c r="H411" s="101">
        <f>(+B411/(D411*(1-VLOOKUP(A411,FX!A:K,9,0)))-1)</f>
        <v>-1.5419397147986569E-2</v>
      </c>
      <c r="I411" s="101">
        <f t="shared" si="374"/>
        <v>-1.607130324935091E-2</v>
      </c>
      <c r="J411">
        <v>12186.26</v>
      </c>
      <c r="K411">
        <v>12124.55</v>
      </c>
      <c r="L411" s="101">
        <f t="shared" ref="L411" si="525">+K411/J411-1</f>
        <v>-5.0638998347319886E-3</v>
      </c>
      <c r="M411" s="100">
        <f t="shared" ref="M411" si="526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9">+B412/D412-1</f>
        <v>-1.398517904174168E-2</v>
      </c>
      <c r="H412" s="101">
        <f>(+B412/(D412*(1-VLOOKUP(A412,FX!A:K,9,0)))-1)</f>
        <v>-1.5097732413345777E-2</v>
      </c>
      <c r="I412" s="101">
        <f t="shared" si="374"/>
        <v>-1.4840989399293347E-2</v>
      </c>
      <c r="J412">
        <v>12124.55</v>
      </c>
      <c r="K412">
        <v>12029.86</v>
      </c>
      <c r="L412" s="101">
        <f t="shared" ref="L412" si="530">+K412/J412-1</f>
        <v>-7.8097743833790423E-3</v>
      </c>
      <c r="M412" s="100">
        <f t="shared" ref="M412" si="531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4">+B413/D413-1</f>
        <v>-4.4711315454951661E-3</v>
      </c>
      <c r="H413" s="101">
        <f>(+B413/(D413*(1-VLOOKUP(A413,FX!A:K,9,0)))-1)</f>
        <v>-1.6824614468268106E-2</v>
      </c>
      <c r="I413" s="101">
        <f t="shared" si="374"/>
        <v>-5.0244144080390241E-3</v>
      </c>
      <c r="J413">
        <v>12029.86</v>
      </c>
      <c r="K413">
        <v>12007.03</v>
      </c>
      <c r="L413" s="101">
        <f t="shared" ref="L413" si="535">+K413/J413-1</f>
        <v>-1.8977776964985704E-3</v>
      </c>
      <c r="M413" s="100">
        <f t="shared" ref="M413" si="536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9">+B414/D414-1</f>
        <v>-8.163289962414999E-3</v>
      </c>
      <c r="H414" s="101">
        <f>(+B414/(D414*(1-VLOOKUP(A414,FX!A:K,9,0)))-1)</f>
        <v>2.1196412860038372E-3</v>
      </c>
      <c r="I414" s="101">
        <f t="shared" si="374"/>
        <v>-9.9992908304376016E-3</v>
      </c>
      <c r="J414">
        <v>12007.03</v>
      </c>
      <c r="K414">
        <v>11959.36</v>
      </c>
      <c r="L414" s="101">
        <f t="shared" ref="L414" si="540">+K414/J414-1</f>
        <v>-3.9701741396498402E-3</v>
      </c>
      <c r="M414" s="100">
        <f t="shared" ref="M414" si="541">WEEKDAY(A414,2)</f>
        <v>1</v>
      </c>
      <c r="N414" s="50" t="s">
        <v>436</v>
      </c>
    </row>
    <row r="415" spans="1:14" x14ac:dyDescent="0.15">
      <c r="A415" s="98">
        <v>42990</v>
      </c>
      <c r="B415">
        <v>14.06</v>
      </c>
      <c r="C415" s="101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4">+B415/D415-1</f>
        <v>-8.5985111255306723E-3</v>
      </c>
      <c r="H415" s="101">
        <f>(+B415/(D415*(1-VLOOKUP(A415,FX!A:K,9,0)))-1)</f>
        <v>-5.547655962050646E-3</v>
      </c>
      <c r="I415" s="101">
        <f t="shared" si="374"/>
        <v>-4.1787662015723148E-3</v>
      </c>
      <c r="J415">
        <v>11959.36</v>
      </c>
      <c r="K415">
        <v>12028.01</v>
      </c>
      <c r="L415" s="101">
        <f t="shared" ref="L415" si="545">+K415/J415-1</f>
        <v>5.7402737270222381E-3</v>
      </c>
      <c r="M415" s="100">
        <f t="shared" ref="M415" si="546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9">+B416/D416-1</f>
        <v>-9.111692441600594E-3</v>
      </c>
      <c r="H416" s="101">
        <f>(+B416/(D416*(1-VLOOKUP(A416,FX!A:K,9,0)))-1)</f>
        <v>-1.0761301533373402E-2</v>
      </c>
      <c r="I416" s="101">
        <f t="shared" si="374"/>
        <v>-7.1022727272727071E-3</v>
      </c>
      <c r="J416">
        <v>12028.01</v>
      </c>
      <c r="K416">
        <v>12019.11</v>
      </c>
      <c r="L416" s="101">
        <f t="shared" ref="L416" si="550">+K416/J416-1</f>
        <v>-7.399395244932494E-4</v>
      </c>
      <c r="M416" s="100">
        <f t="shared" ref="M416" si="551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4">+B417/D417-1</f>
        <v>-1.3046152045437354E-2</v>
      </c>
      <c r="H417" s="101">
        <f>(+B417/(D417*(1-VLOOKUP(A417,FX!A:K,9,0)))-1)</f>
        <v>-9.4997668659962953E-3</v>
      </c>
      <c r="I417" s="101">
        <f t="shared" si="374"/>
        <v>-1.1956755208706205E-2</v>
      </c>
      <c r="J417">
        <v>12019.11</v>
      </c>
      <c r="K417">
        <v>11935.81</v>
      </c>
      <c r="L417" s="101">
        <f t="shared" ref="L417" si="555">+K417/J417-1</f>
        <v>-6.9306296389667343E-3</v>
      </c>
      <c r="M417" s="100">
        <f t="shared" ref="M417" si="556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9">+B418/D418-1</f>
        <v>-1.1921793047871665E-2</v>
      </c>
      <c r="H418" s="101">
        <f>(+B418/(D418*(1-VLOOKUP(A418,FX!A:K,9,0)))-1)</f>
        <v>-1.2917439684999366E-2</v>
      </c>
      <c r="I418" s="101">
        <f t="shared" si="374"/>
        <v>-1.2752543344318745E-2</v>
      </c>
      <c r="J418">
        <v>11935.81</v>
      </c>
      <c r="K418">
        <v>11918.09</v>
      </c>
      <c r="L418" s="101">
        <f t="shared" ref="L418" si="560">+K418/J418-1</f>
        <v>-1.4846080827358721E-3</v>
      </c>
      <c r="M418" s="100">
        <f t="shared" ref="M418" si="561">WEEKDAY(A418,2)</f>
        <v>5</v>
      </c>
      <c r="N418" s="50" t="s">
        <v>440</v>
      </c>
    </row>
    <row r="419" spans="1:14" x14ac:dyDescent="0.15">
      <c r="A419" s="98">
        <v>42996</v>
      </c>
      <c r="B419">
        <v>13.86</v>
      </c>
      <c r="C419" s="101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4">+B419/D419-1</f>
        <v>-8.3107985936308193E-3</v>
      </c>
      <c r="H419" s="101">
        <f>(+B419/(D419*(1-VLOOKUP(A419,FX!A:K,9,0)))-1)</f>
        <v>-7.6120394791076018E-3</v>
      </c>
      <c r="I419" s="101">
        <f t="shared" si="374"/>
        <v>-8.5836909871245259E-3</v>
      </c>
      <c r="J419">
        <v>11918.09</v>
      </c>
      <c r="K419">
        <v>11933.59</v>
      </c>
      <c r="L419" s="101">
        <f t="shared" ref="L419" si="565">+K419/J419-1</f>
        <v>1.3005439630007221E-3</v>
      </c>
      <c r="M419" s="100">
        <f t="shared" ref="M419" si="566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9">+B420/D420-1</f>
        <v>-2.0549788985239847E-2</v>
      </c>
      <c r="H420" s="101">
        <f>(+B420/(D420*(1-VLOOKUP(A420,FX!A:K,9,0)))-1)</f>
        <v>-1.4150045653841703E-2</v>
      </c>
      <c r="I420" s="101">
        <f t="shared" si="374"/>
        <v>-1.6864011481880214E-2</v>
      </c>
      <c r="J420">
        <v>11933.59</v>
      </c>
      <c r="K420">
        <v>11939.94</v>
      </c>
      <c r="L420" s="101">
        <f t="shared" ref="L420" si="570">+K420/J420-1</f>
        <v>5.3211146017262401E-4</v>
      </c>
      <c r="M420" s="100">
        <f t="shared" ref="M420" si="571">WEEKDAY(A420,2)</f>
        <v>2</v>
      </c>
      <c r="N420" s="50" t="s">
        <v>445</v>
      </c>
    </row>
    <row r="421" spans="1:14" x14ac:dyDescent="0.15">
      <c r="A421" s="98">
        <v>42998</v>
      </c>
      <c r="B421">
        <v>13.78</v>
      </c>
      <c r="C421" s="101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4">+B421/D421-1</f>
        <v>-1.028338298487963E-2</v>
      </c>
      <c r="H421" s="101">
        <f>(+B421/(D421*(1-VLOOKUP(A421,FX!A:K,9,0)))-1)</f>
        <v>-1.4360165636407074E-2</v>
      </c>
      <c r="I421" s="101">
        <f t="shared" si="374"/>
        <v>-8.4904302777378815E-3</v>
      </c>
      <c r="J421">
        <v>11939.94</v>
      </c>
      <c r="K421">
        <v>11929.81</v>
      </c>
      <c r="L421" s="101">
        <f t="shared" ref="L421" si="575">+K421/J421-1</f>
        <v>-8.4841297359961043E-4</v>
      </c>
      <c r="M421" s="100">
        <f t="shared" ref="M421" si="576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9">+B422/D422-1</f>
        <v>-1.3417631758718351E-2</v>
      </c>
      <c r="H422" s="101">
        <f>(+B422/(D422*(1-VLOOKUP(A422,FX!A:K,9,0)))-1)</f>
        <v>-9.378099168719789E-3</v>
      </c>
      <c r="I422" s="101">
        <f t="shared" si="374"/>
        <v>-1.0341855788566501E-2</v>
      </c>
      <c r="J422">
        <v>11929.81</v>
      </c>
      <c r="K422">
        <v>11989.39</v>
      </c>
      <c r="L422" s="101">
        <f t="shared" ref="L422" si="580">+K422/J422-1</f>
        <v>4.994211978229357E-3</v>
      </c>
      <c r="M422" s="100">
        <f t="shared" ref="M422" si="581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4">+B423/D423-1</f>
        <v>-1.0007003067818987E-2</v>
      </c>
      <c r="H423" s="101">
        <f>(+B423/(D423*(1-VLOOKUP(A423,FX!A:K,9,0)))-1)</f>
        <v>-1.2206289987779617E-2</v>
      </c>
      <c r="I423" s="101">
        <f t="shared" si="374"/>
        <v>-1.046895167072992E-2</v>
      </c>
      <c r="J423">
        <v>11989.39</v>
      </c>
      <c r="K423">
        <v>12002.73</v>
      </c>
      <c r="L423" s="101">
        <f t="shared" ref="L423" si="585">+K423/J423-1</f>
        <v>1.112650435093121E-3</v>
      </c>
      <c r="M423" s="100">
        <f t="shared" ref="M423" si="586">WEEKDAY(A423,2)</f>
        <v>5</v>
      </c>
      <c r="N423" s="50" t="s">
        <v>448</v>
      </c>
    </row>
    <row r="424" spans="1:14" x14ac:dyDescent="0.15">
      <c r="A424" s="98">
        <v>43003</v>
      </c>
      <c r="B424">
        <v>13.68</v>
      </c>
      <c r="C424" s="101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9">+B424/D424-1</f>
        <v>-1.6529418146171038E-2</v>
      </c>
      <c r="H424" s="101">
        <f>(+B424/(D424*(1-VLOOKUP(A424,FX!A:K,9,0)))-1)</f>
        <v>-1.332952239504237E-2</v>
      </c>
      <c r="I424" s="101">
        <f t="shared" si="374"/>
        <v>-1.575652924670834E-2</v>
      </c>
      <c r="J424">
        <v>12002.73</v>
      </c>
      <c r="K424">
        <v>11971.68</v>
      </c>
      <c r="L424" s="101">
        <f t="shared" ref="L424" si="590">+K424/J424-1</f>
        <v>-2.5869114776387869E-3</v>
      </c>
      <c r="M424" s="100">
        <f t="shared" ref="M424" si="591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4">+B425/D425-1</f>
        <v>-1.3284958740049202E-2</v>
      </c>
      <c r="H425" s="101">
        <f>(+B425/(D425*(1-VLOOKUP(A425,FX!A:K,9,0)))-1)</f>
        <v>-1.0923189171191838E-2</v>
      </c>
      <c r="I425" s="101">
        <f t="shared" si="374"/>
        <v>-1.1954486533198749E-2</v>
      </c>
      <c r="J425">
        <v>11971.68</v>
      </c>
      <c r="K425">
        <v>11976.61</v>
      </c>
      <c r="L425" s="101">
        <f t="shared" ref="L425" si="595">+K425/J425-1</f>
        <v>4.1180519359018675E-4</v>
      </c>
      <c r="M425" s="100">
        <f t="shared" ref="M425" si="596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9">+B426/D426-1</f>
        <v>-1.2387311923586997E-2</v>
      </c>
      <c r="H426" s="101">
        <f>(+B426/(D426*(1-VLOOKUP(A426,FX!A:K,9,0)))-1)</f>
        <v>-9.8396839928470703E-3</v>
      </c>
      <c r="I426" s="101">
        <f t="shared" si="374"/>
        <v>-1.0144927536231974E-2</v>
      </c>
      <c r="J426">
        <v>11976.61</v>
      </c>
      <c r="K426">
        <v>11929.46</v>
      </c>
      <c r="L426" s="101">
        <f t="shared" ref="L426" si="600">+K426/J426-1</f>
        <v>-3.9368402244042144E-3</v>
      </c>
      <c r="M426" s="100">
        <f t="shared" ref="M426" si="601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4">+B427/D427-1</f>
        <v>-1.6565256412526042E-2</v>
      </c>
      <c r="H427" s="101">
        <f>(+B427/(D427*(1-VLOOKUP(A427,FX!A:K,9,0)))-1)</f>
        <v>-1.0645041466469607E-2</v>
      </c>
      <c r="I427" s="101">
        <f t="shared" si="374"/>
        <v>-1.5157009210239991E-2</v>
      </c>
      <c r="J427">
        <v>11929.46</v>
      </c>
      <c r="K427">
        <v>11937.02</v>
      </c>
      <c r="L427" s="101">
        <f t="shared" ref="L427" si="605">+K427/J427-1</f>
        <v>6.3372524825111576E-4</v>
      </c>
      <c r="M427" s="100">
        <f t="shared" ref="M427" si="606">WEEKDAY(A427,2)</f>
        <v>4</v>
      </c>
      <c r="N427" s="50" t="s">
        <v>456</v>
      </c>
    </row>
    <row r="428" spans="1:14" x14ac:dyDescent="0.15">
      <c r="A428" s="98">
        <v>43007</v>
      </c>
      <c r="B428">
        <v>13.66</v>
      </c>
      <c r="C428" s="101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9">+B428/D428-1</f>
        <v>-1.1473609635470727E-2</v>
      </c>
      <c r="H428" s="101">
        <f>(+B428/(D428*(1-VLOOKUP(A428,FX!A:K,9,0)))-1)</f>
        <v>-1.1270581157484472E-2</v>
      </c>
      <c r="I428" s="101">
        <f t="shared" si="374"/>
        <v>-1.0288364005216599E-2</v>
      </c>
      <c r="J428">
        <v>11937.02</v>
      </c>
      <c r="K428">
        <v>11962.6</v>
      </c>
      <c r="L428" s="101">
        <f t="shared" ref="L428" si="610">+K428/J428-1</f>
        <v>2.1429133904442565E-3</v>
      </c>
      <c r="M428" s="100">
        <f t="shared" ref="M428" si="611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4">+B429/D429-1</f>
        <v>-1.0288364005216599E-2</v>
      </c>
      <c r="H429" s="101">
        <f>(+B429/(D429*(1-VLOOKUP(A429,FX!A:K,9,0)))-1)</f>
        <v>-1.0943756536686222E-2</v>
      </c>
      <c r="I429" s="101">
        <f t="shared" si="374"/>
        <v>-1.086169442433027E-2</v>
      </c>
      <c r="J429">
        <v>11962.6</v>
      </c>
      <c r="K429">
        <v>11962.6</v>
      </c>
      <c r="L429" s="101">
        <f t="shared" ref="L429" si="615">+K429/J429-1</f>
        <v>0</v>
      </c>
      <c r="M429" s="100">
        <f t="shared" ref="M429" si="616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9">+B430/D430-1</f>
        <v>1.3758146270818283E-2</v>
      </c>
      <c r="H430" s="101">
        <f>(+B430/(D430*(1-VLOOKUP(A430,FX!A:K,9,0)))-1)</f>
        <v>1.5612357178484526E-2</v>
      </c>
      <c r="I430" s="101">
        <f t="shared" si="374"/>
        <v>1.4419244982247559E-2</v>
      </c>
      <c r="J430">
        <v>11962.6</v>
      </c>
      <c r="K430">
        <v>11962.6</v>
      </c>
      <c r="L430" s="101">
        <f t="shared" ref="L430" si="620">+K430/J430-1</f>
        <v>0</v>
      </c>
      <c r="M430" s="100">
        <f t="shared" ref="M430" si="621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4">+B431/D431-1</f>
        <v>1.8766756032171594E-2</v>
      </c>
      <c r="H431" s="101">
        <f>(+B431/(D431*(1-VLOOKUP(A431,FX!A:K,9,0)))-1)</f>
        <v>1.3066844675612588E-2</v>
      </c>
      <c r="I431" s="101">
        <f t="shared" si="374"/>
        <v>1.9135981443896943E-2</v>
      </c>
      <c r="J431">
        <v>11962.6</v>
      </c>
      <c r="K431">
        <v>11962.6</v>
      </c>
      <c r="L431" s="101">
        <f t="shared" ref="L431" si="625">+K431/J431-1</f>
        <v>0</v>
      </c>
      <c r="M431" s="100">
        <f t="shared" ref="M431" si="626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9">+B432/D432-1</f>
        <v>1.9135981443896943E-2</v>
      </c>
      <c r="H432" s="101">
        <f>(+B432/(D432*(1-VLOOKUP(A432,FX!A:K,9,0)))-1)</f>
        <v>2.0433214364881991E-2</v>
      </c>
      <c r="I432" s="101">
        <f t="shared" si="374"/>
        <v>1.8840579710144967E-2</v>
      </c>
      <c r="J432">
        <v>11962.6</v>
      </c>
      <c r="K432">
        <v>11962.6</v>
      </c>
      <c r="L432" s="101">
        <f t="shared" ref="L432" si="630">+K432/J432-1</f>
        <v>0</v>
      </c>
      <c r="M432" s="100">
        <f t="shared" ref="M432" si="631">WEEKDAY(A432,2)</f>
        <v>4</v>
      </c>
      <c r="N432" s="50" t="s">
        <v>466</v>
      </c>
    </row>
    <row r="433" spans="1:14" x14ac:dyDescent="0.15">
      <c r="A433" s="98">
        <v>43014</v>
      </c>
      <c r="B433">
        <v>14.04</v>
      </c>
      <c r="C433" s="101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4">+B433/D433-1</f>
        <v>1.7391304347825987E-2</v>
      </c>
      <c r="H433" s="101">
        <f>(+B433/(D433*(1-VLOOKUP(A433,FX!A:K,9,0)))-1)</f>
        <v>1.8154880184411137E-2</v>
      </c>
      <c r="I433" s="101">
        <f t="shared" si="374"/>
        <v>1.8129079042784602E-2</v>
      </c>
      <c r="J433">
        <v>11962.6</v>
      </c>
      <c r="K433">
        <v>11962.6</v>
      </c>
      <c r="L433" s="101">
        <f t="shared" ref="L433" si="635">+K433/J433-1</f>
        <v>0</v>
      </c>
      <c r="M433" s="100">
        <f t="shared" ref="M433" si="636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9">+B434/D434-1</f>
        <v>-4.2673885215013252E-3</v>
      </c>
      <c r="H434" s="101">
        <f>(+B434/(D434*(1-VLOOKUP(A434,FX!A:K,9,0)))-1)</f>
        <v>-8.7459060258624488E-3</v>
      </c>
      <c r="I434" s="101">
        <f t="shared" si="374"/>
        <v>-2.0819872209060231E-3</v>
      </c>
      <c r="J434">
        <v>11962.6</v>
      </c>
      <c r="K434">
        <v>12109.7</v>
      </c>
      <c r="L434" s="101">
        <f t="shared" ref="L434" si="640">+K434/J434-1</f>
        <v>1.2296657917175269E-2</v>
      </c>
      <c r="M434" s="100">
        <f t="shared" ref="M434" si="641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4">+B435/D435-1</f>
        <v>2.2180034081000777E-3</v>
      </c>
      <c r="H435" s="101">
        <f>(+B435/(D435*(1-VLOOKUP(A435,FX!A:K,9,0)))-1)</f>
        <v>-4.1821379637931866E-3</v>
      </c>
      <c r="I435" s="101">
        <f t="shared" si="374"/>
        <v>-9.9900099900096517E-4</v>
      </c>
      <c r="J435">
        <v>12109.7</v>
      </c>
      <c r="K435">
        <v>12144.49</v>
      </c>
      <c r="L435" s="101">
        <f t="shared" ref="L435" si="645">+K435/J435-1</f>
        <v>2.8729035401371394E-3</v>
      </c>
      <c r="M435" s="100">
        <f t="shared" ref="M435" si="646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9">+B436/D436-1</f>
        <v>-2.3553800482685183E-3</v>
      </c>
      <c r="H436" s="101">
        <f>(+B436/(D436*(1-VLOOKUP(A436,FX!A:K,9,0)))-1)</f>
        <v>-3.6493809148741008E-3</v>
      </c>
      <c r="I436" s="101">
        <f t="shared" si="374"/>
        <v>-8.6024538146947105E-3</v>
      </c>
      <c r="J436">
        <v>12144.49</v>
      </c>
      <c r="K436">
        <v>12213.12</v>
      </c>
      <c r="L436" s="101">
        <f t="shared" ref="L436" si="650">+K436/J436-1</f>
        <v>5.6511224431821105E-3</v>
      </c>
      <c r="M436" s="100">
        <f t="shared" ref="M436" si="651">WEEKDAY(A436,2)</f>
        <v>3</v>
      </c>
      <c r="N436" s="50" t="s">
        <v>486</v>
      </c>
    </row>
    <row r="437" spans="1:14" x14ac:dyDescent="0.15">
      <c r="A437" s="98">
        <v>43020</v>
      </c>
      <c r="B437">
        <v>14.12</v>
      </c>
      <c r="C437" s="101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4">+B437/D437-1</f>
        <v>-8.6979388333741081E-3</v>
      </c>
      <c r="H437" s="101">
        <f>(+B437/(D437*(1-VLOOKUP(A437,FX!A:K,9,0)))-1)</f>
        <v>-8.425772008709087E-3</v>
      </c>
      <c r="I437" s="101">
        <f t="shared" si="374"/>
        <v>-8.4269662921349076E-3</v>
      </c>
      <c r="J437">
        <v>12213.12</v>
      </c>
      <c r="K437">
        <v>12266.42</v>
      </c>
      <c r="L437" s="101">
        <f t="shared" ref="L437" si="655">+K437/J437-1</f>
        <v>4.364159199287343E-3</v>
      </c>
      <c r="M437" s="100">
        <f t="shared" ref="M437" si="656">WEEKDAY(A437,2)</f>
        <v>4</v>
      </c>
      <c r="N437" s="50" t="s">
        <v>487</v>
      </c>
    </row>
    <row r="438" spans="1:14" x14ac:dyDescent="0.15">
      <c r="A438" s="98">
        <v>43021</v>
      </c>
      <c r="B438">
        <v>14.14</v>
      </c>
      <c r="C438" s="101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9">+B438/D438-1</f>
        <v>-7.9291027574247552E-3</v>
      </c>
      <c r="H438" s="101">
        <f>(+B438/(D438*(1-VLOOKUP(A438,FX!A:K,9,0)))-1)</f>
        <v>-8.9241460528544092E-3</v>
      </c>
      <c r="I438" s="101">
        <f t="shared" si="374"/>
        <v>-8.2064950550606586E-3</v>
      </c>
      <c r="J438">
        <v>12266.42</v>
      </c>
      <c r="K438">
        <v>12277.63</v>
      </c>
      <c r="L438" s="101">
        <f t="shared" ref="L438" si="660">+K438/J438-1</f>
        <v>9.1387707252810202E-4</v>
      </c>
      <c r="M438" s="100">
        <f t="shared" ref="M438" si="661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4">+B439/D439-1</f>
        <v>-8.5347842539191809E-3</v>
      </c>
      <c r="H439" s="101">
        <f>(+B439/(D439*(1-VLOOKUP(A439,FX!A:K,9,0)))-1)</f>
        <v>-8.0706608907161748E-3</v>
      </c>
      <c r="I439" s="101">
        <f t="shared" si="374"/>
        <v>-8.9335566722501536E-3</v>
      </c>
      <c r="J439">
        <v>12277.63</v>
      </c>
      <c r="K439">
        <v>12333.81</v>
      </c>
      <c r="L439" s="101">
        <f t="shared" ref="L439" si="665">+K439/J439-1</f>
        <v>4.5758016815948821E-3</v>
      </c>
      <c r="M439" s="100">
        <f t="shared" ref="M439" si="666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9">+B440/D440-1</f>
        <v>-1.3276364325053747E-2</v>
      </c>
      <c r="H440" s="101">
        <f>(+B440/(D440*(1-VLOOKUP(A440,FX!A:K,9,0)))-1)</f>
        <v>-8.6361650060385875E-3</v>
      </c>
      <c r="I440" s="101">
        <f t="shared" si="374"/>
        <v>-1.2362925193825536E-2</v>
      </c>
      <c r="J440">
        <v>12333.81</v>
      </c>
      <c r="K440">
        <v>12335.75</v>
      </c>
      <c r="L440" s="101">
        <f t="shared" ref="L440" si="670">+K440/J440-1</f>
        <v>1.5729121820440284E-4</v>
      </c>
      <c r="M440" s="100">
        <f t="shared" ref="M440" si="671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4">+B441/D441-1</f>
        <v>-1.404088934169867E-2</v>
      </c>
      <c r="H441" s="101">
        <f>(+B441/(D441*(1-VLOOKUP(A441,FX!A:K,9,0)))-1)</f>
        <v>-1.2938509562583245E-2</v>
      </c>
      <c r="I441" s="101">
        <f t="shared" si="374"/>
        <v>-1.314878892733562E-2</v>
      </c>
      <c r="J441">
        <v>12335.75</v>
      </c>
      <c r="K441">
        <v>12461.61</v>
      </c>
      <c r="L441" s="101">
        <f t="shared" ref="L441" si="675">+K441/J441-1</f>
        <v>1.0202865654702853E-2</v>
      </c>
      <c r="M441" s="100">
        <f t="shared" ref="M441" si="676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9">+B442/D442-1</f>
        <v>-2.3702292727213803E-2</v>
      </c>
      <c r="H442" s="101">
        <f>(+B442/(D442*(1-VLOOKUP(A442,FX!A:K,9,0)))-1)</f>
        <v>-2.1154745638664041E-2</v>
      </c>
      <c r="I442" s="101">
        <f t="shared" si="374"/>
        <v>-2.039683640904677E-2</v>
      </c>
      <c r="J442">
        <v>12461.61</v>
      </c>
      <c r="K442">
        <v>12472.65</v>
      </c>
      <c r="L442" s="101">
        <f t="shared" ref="L442" si="680">+K442/J442-1</f>
        <v>8.8592084008398686E-4</v>
      </c>
      <c r="M442" s="100">
        <f t="shared" ref="M442" si="681">WEEKDAY(A442,2)</f>
        <v>4</v>
      </c>
      <c r="N442" s="50" t="s">
        <v>508</v>
      </c>
    </row>
    <row r="443" spans="1:14" x14ac:dyDescent="0.15">
      <c r="A443" s="98">
        <v>43028</v>
      </c>
      <c r="B443">
        <v>14.16</v>
      </c>
      <c r="C443" s="101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4">+B443/D443-1</f>
        <v>-1.1693972722271018E-2</v>
      </c>
      <c r="H443" s="101">
        <f>(+B443/(D443*(1-VLOOKUP(A443,FX!A:K,9,0)))-1)</f>
        <v>-1.2593323218274555E-2</v>
      </c>
      <c r="I443" s="101">
        <f t="shared" si="374"/>
        <v>-1.2001116382919341E-2</v>
      </c>
      <c r="J443">
        <v>12472.65</v>
      </c>
      <c r="K443">
        <v>12397.84</v>
      </c>
      <c r="L443" s="101">
        <f t="shared" ref="L443" si="685">+K443/J443-1</f>
        <v>-5.9979234565228357E-3</v>
      </c>
      <c r="M443" s="100">
        <f t="shared" ref="M443" si="686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9">+B444/D444-1</f>
        <v>-1.5628236206940982E-2</v>
      </c>
      <c r="H444" s="101">
        <f>(+B444/(D444*(1-VLOOKUP(A444,FX!A:K,9,0)))-1)</f>
        <v>-1.4501703747047623E-2</v>
      </c>
      <c r="I444" s="101">
        <f t="shared" si="374"/>
        <v>-1.3936550178583973E-2</v>
      </c>
      <c r="J444">
        <v>12397.84</v>
      </c>
      <c r="K444">
        <v>12373.22</v>
      </c>
      <c r="L444" s="101">
        <f t="shared" ref="L444" si="690">+K444/J444-1</f>
        <v>-1.9858297897054067E-3</v>
      </c>
      <c r="M444" s="100">
        <f t="shared" ref="M444" si="691">WEEKDAY(A444,2)</f>
        <v>1</v>
      </c>
      <c r="N444" s="50" t="s">
        <v>518</v>
      </c>
    </row>
    <row r="445" spans="1:14" x14ac:dyDescent="0.15">
      <c r="A445" s="98">
        <v>43032</v>
      </c>
      <c r="B445">
        <v>14.14</v>
      </c>
      <c r="C445" s="101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4">+B445/D445-1</f>
        <v>-1.735937513217356E-2</v>
      </c>
      <c r="H445" s="101">
        <f>(+B445/(D445*(1-VLOOKUP(A445,FX!A:K,9,0)))-1)</f>
        <v>-1.7074787628017174E-2</v>
      </c>
      <c r="I445" s="101">
        <f t="shared" si="374"/>
        <v>-1.6416249304396113E-2</v>
      </c>
      <c r="J445">
        <v>12373.22</v>
      </c>
      <c r="K445">
        <v>12469.23</v>
      </c>
      <c r="L445" s="101">
        <f t="shared" ref="L445" si="695">+K445/J445-1</f>
        <v>7.7594999523162844E-3</v>
      </c>
      <c r="M445" s="100">
        <f t="shared" ref="M445" si="696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9">+B446/D446-1</f>
        <v>-1.2254704329428323E-2</v>
      </c>
      <c r="H446" s="101">
        <f>(+B446/(D446*(1-VLOOKUP(A446,FX!A:K,9,0)))-1)</f>
        <v>-1.1288434069464226E-2</v>
      </c>
      <c r="I446" s="101">
        <f t="shared" si="374"/>
        <v>-1.1644025505960665E-2</v>
      </c>
      <c r="J446">
        <v>12469.23</v>
      </c>
      <c r="K446">
        <v>12522.07</v>
      </c>
      <c r="L446" s="101">
        <f t="shared" ref="L446" si="700">+K446/J446-1</f>
        <v>4.2376313533394327E-3</v>
      </c>
      <c r="M446" s="100">
        <f t="shared" ref="M446" si="701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4">+B447/D447-1</f>
        <v>-1.1326040327496512E-2</v>
      </c>
      <c r="H447" s="101">
        <f>(+B447/(D447*(1-VLOOKUP(A447,FX!A:K,9,0)))-1)</f>
        <v>-1.2335962556421998E-2</v>
      </c>
      <c r="I447" s="101">
        <f t="shared" si="374"/>
        <v>-1.1375387797311287E-2</v>
      </c>
      <c r="J447">
        <v>12522.07</v>
      </c>
      <c r="K447">
        <v>12588.27</v>
      </c>
      <c r="L447" s="101">
        <f t="shared" ref="L447" si="705">+K447/J447-1</f>
        <v>5.2866658627528373E-3</v>
      </c>
      <c r="M447" s="100">
        <f t="shared" ref="M447" si="706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9">+B448/D448-1</f>
        <v>-1.4534059222504947E-2</v>
      </c>
      <c r="H448" s="101">
        <f>(+B448/(D448*(1-VLOOKUP(A448,FX!A:K,9,0)))-1)</f>
        <v>-1.1385592369461794E-2</v>
      </c>
      <c r="I448" s="101">
        <f t="shared" si="374"/>
        <v>-1.1892626571525677E-2</v>
      </c>
      <c r="J448">
        <v>12588.27</v>
      </c>
      <c r="K448">
        <v>12804.75</v>
      </c>
      <c r="L448" s="101">
        <f t="shared" ref="L448" si="710">+K448/J448-1</f>
        <v>1.7196961933609645E-2</v>
      </c>
      <c r="M448" s="100">
        <f t="shared" ref="M448" si="711">WEEKDAY(A448,2)</f>
        <v>5</v>
      </c>
    </row>
    <row r="449" spans="1:14" x14ac:dyDescent="0.15">
      <c r="A449" s="98">
        <v>43038</v>
      </c>
      <c r="B449">
        <v>14.52</v>
      </c>
      <c r="C449" s="101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4">+B449/D449-1</f>
        <v>-1.4838997348734395E-2</v>
      </c>
      <c r="H449" s="101">
        <f>(+B449/(D449*(1-VLOOKUP(A449,FX!A:K,9,0)))-1)</f>
        <v>-1.5869044677518485E-2</v>
      </c>
      <c r="I449" s="101">
        <f t="shared" si="374"/>
        <v>-1.4055815848441733E-2</v>
      </c>
      <c r="J449">
        <v>12804.75</v>
      </c>
      <c r="K449">
        <v>12825.38</v>
      </c>
      <c r="L449" s="101">
        <f t="shared" ref="L449" si="715">+K449/J449-1</f>
        <v>1.6111208731133253E-3</v>
      </c>
      <c r="M449" s="100">
        <f t="shared" ref="M449" si="716">WEEKDAY(A449,2)</f>
        <v>1</v>
      </c>
    </row>
    <row r="450" spans="1:14" x14ac:dyDescent="0.15">
      <c r="A450" s="98">
        <v>43039</v>
      </c>
      <c r="B450">
        <v>14.56</v>
      </c>
      <c r="C450" s="101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9">+B450/D450-1</f>
        <v>-8.5172629748681006E-3</v>
      </c>
      <c r="H450" s="101">
        <f>(+B450/(D450*(1-VLOOKUP(A450,FX!A:K,9,0)))-1)</f>
        <v>-1.1506029061197687E-2</v>
      </c>
      <c r="I450" s="101">
        <f t="shared" si="374"/>
        <v>-9.9952403617324936E-3</v>
      </c>
      <c r="J450">
        <v>12825.38</v>
      </c>
      <c r="K450">
        <v>12788.87</v>
      </c>
      <c r="L450" s="101">
        <f t="shared" ref="L450" si="720">+K450/J450-1</f>
        <v>-2.8466992790855405E-3</v>
      </c>
      <c r="M450" s="100">
        <f t="shared" ref="M450" si="721">WEEKDAY(A450,2)</f>
        <v>2</v>
      </c>
    </row>
    <row r="451" spans="1:14" x14ac:dyDescent="0.15">
      <c r="A451" s="98">
        <v>43040</v>
      </c>
      <c r="B451">
        <v>14.6</v>
      </c>
      <c r="C451" s="101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4">+B451/D451-1</f>
        <v>-6.7294494939108551E-3</v>
      </c>
      <c r="H451" s="101">
        <f>(+B451/(D451*(1-VLOOKUP(A451,FX!A:K,9,0)))-1)</f>
        <v>-6.2893941236150663E-3</v>
      </c>
      <c r="I451" s="101">
        <f t="shared" si="374"/>
        <v>-8.15217391304357E-3</v>
      </c>
      <c r="J451">
        <v>12788.87</v>
      </c>
      <c r="K451">
        <v>12781.84</v>
      </c>
      <c r="L451" s="101">
        <f t="shared" ref="L451" si="725">+K451/J451-1</f>
        <v>-5.4969672848348416E-4</v>
      </c>
      <c r="M451" s="100">
        <f t="shared" ref="M451" si="726">WEEKDAY(A451,2)</f>
        <v>3</v>
      </c>
    </row>
    <row r="452" spans="1:14" x14ac:dyDescent="0.15">
      <c r="A452" s="98">
        <v>43041</v>
      </c>
      <c r="B452">
        <v>14.62</v>
      </c>
      <c r="C452" s="101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101">
        <f t="shared" ref="G452" si="729">+B452/D452-1</f>
        <v>-7.4713755660548165E-3</v>
      </c>
      <c r="H452" s="101">
        <f>(+B452/(D452*(1-VLOOKUP(A452,FX!A:K,9,0)))-1)</f>
        <v>-1.1744965158054899E-2</v>
      </c>
      <c r="I452" s="101">
        <f t="shared" si="374"/>
        <v>-8.8807538471967762E-3</v>
      </c>
      <c r="J452">
        <v>12781.84</v>
      </c>
      <c r="K452">
        <v>12790.57</v>
      </c>
      <c r="L452" s="101">
        <f t="shared" ref="L452" si="730">+K452/J452-1</f>
        <v>6.830002566140525E-4</v>
      </c>
      <c r="M452" s="100">
        <f t="shared" ref="M452" si="731">WEEKDAY(A452,2)</f>
        <v>4</v>
      </c>
    </row>
    <row r="453" spans="1:14" ht="54" x14ac:dyDescent="0.15">
      <c r="A453" s="98">
        <v>43042</v>
      </c>
      <c r="B453">
        <v>14.56</v>
      </c>
      <c r="C453" s="101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101">
        <f t="shared" ref="G453" si="734">+B453/D453-1</f>
        <v>-1.3742488896702376E-2</v>
      </c>
      <c r="H453" s="101">
        <f>(+B453/(D453*(1-VLOOKUP(A453,FX!A:K,9,0)))-1)</f>
        <v>-1.0980313677525833E-2</v>
      </c>
      <c r="I453" s="101">
        <f t="shared" si="374"/>
        <v>-1.5617605300520587E-2</v>
      </c>
      <c r="J453">
        <v>12790.57</v>
      </c>
      <c r="K453">
        <v>12800.87</v>
      </c>
      <c r="L453" s="101">
        <f t="shared" ref="L453" si="735">+K453/J453-1</f>
        <v>8.0528076543906479E-4</v>
      </c>
      <c r="M453" s="100">
        <f t="shared" ref="M453" si="736">WEEKDAY(A453,2)</f>
        <v>5</v>
      </c>
      <c r="N453" s="50" t="s">
        <v>557</v>
      </c>
    </row>
    <row r="454" spans="1:14" x14ac:dyDescent="0.15">
      <c r="A454" s="98">
        <v>43045</v>
      </c>
    </row>
    <row r="455" spans="1:14" x14ac:dyDescent="0.15">
      <c r="A455" s="98">
        <v>43046</v>
      </c>
    </row>
    <row r="456" spans="1:14" x14ac:dyDescent="0.15">
      <c r="A456" s="98">
        <v>43047</v>
      </c>
    </row>
    <row r="457" spans="1:14" x14ac:dyDescent="0.15">
      <c r="A457" s="98">
        <v>43048</v>
      </c>
    </row>
    <row r="458" spans="1:14" x14ac:dyDescent="0.15">
      <c r="A458" s="98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F96" sqref="F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441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443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482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490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  <c r="B451">
        <v>15.12</v>
      </c>
      <c r="C451" s="101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101">
        <f t="shared" ref="G451" si="765">+B451/D451-1</f>
        <v>-6.0321688064901569E-4</v>
      </c>
      <c r="H451" s="101">
        <f>(+B451/(D451*(1-VLOOKUP(A451,FX!A:K,9,0)))-1)</f>
        <v>-4.9063791124214218E-3</v>
      </c>
      <c r="I451" s="101">
        <f t="shared" si="292"/>
        <v>-3.6046841123712481E-3</v>
      </c>
      <c r="J451">
        <v>12781.84</v>
      </c>
      <c r="K451">
        <v>12790.57</v>
      </c>
      <c r="L451" s="101">
        <f t="shared" ref="L451" si="766">+K451/J451-1</f>
        <v>6.830002566140525E-4</v>
      </c>
      <c r="M451" s="100">
        <f t="shared" ref="M451" si="767">WEEKDAY(A451,2)</f>
        <v>4</v>
      </c>
    </row>
    <row r="452" spans="1:13" x14ac:dyDescent="0.15">
      <c r="A452" s="98">
        <v>43042</v>
      </c>
      <c r="B452">
        <v>15.06</v>
      </c>
      <c r="C452" s="101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101">
        <f t="shared" ref="G452" si="770">+B452/D452-1</f>
        <v>-8.3571846639678427E-3</v>
      </c>
      <c r="H452" s="101">
        <f>(+B452/(D452*(1-VLOOKUP(A452,FX!A:K,9,0)))-1)</f>
        <v>-5.5799270208483076E-3</v>
      </c>
      <c r="I452" s="101">
        <f t="shared" si="292"/>
        <v>-4.9751243781094301E-3</v>
      </c>
      <c r="J452">
        <v>12790.57</v>
      </c>
      <c r="K452">
        <v>12800.87</v>
      </c>
      <c r="L452" s="101">
        <f t="shared" ref="L452" si="771">+K452/J452-1</f>
        <v>8.0528076543906479E-4</v>
      </c>
      <c r="M452" s="100">
        <f t="shared" ref="M452" si="772">WEEKDAY(A452,2)</f>
        <v>5</v>
      </c>
    </row>
    <row r="453" spans="1:13" x14ac:dyDescent="0.15">
      <c r="A453" s="98">
        <v>43045</v>
      </c>
    </row>
    <row r="454" spans="1:13" x14ac:dyDescent="0.15">
      <c r="A454" s="98">
        <v>43046</v>
      </c>
    </row>
    <row r="455" spans="1:13" x14ac:dyDescent="0.15">
      <c r="A455" s="98">
        <v>43047</v>
      </c>
    </row>
    <row r="456" spans="1:13" x14ac:dyDescent="0.15">
      <c r="A456" s="98">
        <v>43048</v>
      </c>
    </row>
    <row r="457" spans="1:13" x14ac:dyDescent="0.15">
      <c r="A457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428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433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434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442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449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475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512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  <c r="B452">
        <v>7.96</v>
      </c>
      <c r="C452" s="10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101">
        <f t="shared" si="511"/>
        <v>-4.875609451181373E-3</v>
      </c>
      <c r="J452">
        <v>1872.75</v>
      </c>
      <c r="K452">
        <v>1847.57</v>
      </c>
      <c r="L452" s="101">
        <f t="shared" ref="L452" si="757">+K452/J452-1</f>
        <v>-1.3445467894807162E-2</v>
      </c>
      <c r="M452" s="100">
        <f t="shared" ref="M452" si="758">WEEKDAY(A452,2)</f>
        <v>4</v>
      </c>
    </row>
    <row r="453" spans="1:13" x14ac:dyDescent="0.15">
      <c r="A453" s="98">
        <v>43042</v>
      </c>
      <c r="B453">
        <v>7.9</v>
      </c>
      <c r="C453" s="10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101">
        <f t="shared" si="511"/>
        <v>-8.8529151384841853E-4</v>
      </c>
      <c r="J453">
        <v>1847.57</v>
      </c>
      <c r="K453">
        <v>1832.97</v>
      </c>
      <c r="L453" s="101">
        <f t="shared" ref="L453" si="762">+K453/J453-1</f>
        <v>-7.9022716324685938E-3</v>
      </c>
      <c r="M453" s="100">
        <f t="shared" ref="M453" si="763">WEEKDAY(A453,2)</f>
        <v>5</v>
      </c>
    </row>
    <row r="454" spans="1:13" x14ac:dyDescent="0.15">
      <c r="A454" s="98">
        <v>43045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430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450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461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474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481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489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516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  <c r="B452">
        <v>48.25</v>
      </c>
      <c r="C452" s="10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101">
        <f t="shared" ref="G452" si="839">+B452/D452-1</f>
        <v>1.761741478444101E-3</v>
      </c>
      <c r="H452" s="42">
        <f t="shared" ref="H452" si="840">(+B452/(E452)-1)</f>
        <v>-2.5516036953413535E-3</v>
      </c>
      <c r="I452" s="101">
        <f t="shared" si="726"/>
        <v>-2.6458307495142996E-3</v>
      </c>
      <c r="J452">
        <v>3996.62</v>
      </c>
      <c r="K452">
        <v>3997.13</v>
      </c>
      <c r="L452" s="101">
        <f t="shared" ref="L452" si="841">+K452/J452-1</f>
        <v>1.2760782861520603E-4</v>
      </c>
      <c r="M452" s="100">
        <f t="shared" ref="M452" si="842">WEEKDAY(A452,2)</f>
        <v>4</v>
      </c>
    </row>
    <row r="453" spans="1:13" x14ac:dyDescent="0.15">
      <c r="A453" s="98">
        <v>43042</v>
      </c>
      <c r="B453">
        <v>48</v>
      </c>
      <c r="C453" s="10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101">
        <f t="shared" ref="G453" si="845">+B453/D453-1</f>
        <v>-6.7126132874499866E-3</v>
      </c>
      <c r="H453" s="42">
        <f t="shared" ref="H453" si="846">(+B453/(E453)-1)</f>
        <v>-3.9307497536262836E-3</v>
      </c>
      <c r="I453" s="101">
        <f t="shared" si="726"/>
        <v>-3.5705389022667733E-3</v>
      </c>
      <c r="J453">
        <v>3997.13</v>
      </c>
      <c r="K453">
        <v>3992.7</v>
      </c>
      <c r="L453" s="101">
        <f t="shared" ref="L453" si="847">+K453/J453-1</f>
        <v>-1.10829520180733E-3</v>
      </c>
      <c r="M453" s="100">
        <f t="shared" ref="M453" si="848">WEEKDAY(A453,2)</f>
        <v>5</v>
      </c>
    </row>
    <row r="454" spans="1:13" x14ac:dyDescent="0.15">
      <c r="A454" s="98">
        <v>43045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60" sqref="A460:A46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462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464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467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471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478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485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499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511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513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520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F457">
        <v>46.3</v>
      </c>
      <c r="G457" s="42">
        <f t="shared" ref="G457" si="734">+B457/D457-1</f>
        <v>-1.5053326132725697E-3</v>
      </c>
      <c r="H457" s="100"/>
      <c r="I457" s="101">
        <f t="shared" si="389"/>
        <v>-1.5118790496759793E-3</v>
      </c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  <c r="B458">
        <v>46.45</v>
      </c>
      <c r="C458" s="101">
        <f t="shared" ref="C458" si="737">B458/B457-1</f>
        <v>4.7588146225396866E-3</v>
      </c>
      <c r="D458" s="38">
        <f t="shared" ref="D458" si="738">+F457*(1+L458)</f>
        <v>46.217554055259207</v>
      </c>
      <c r="E458" s="100"/>
      <c r="F458">
        <v>46.21</v>
      </c>
      <c r="G458" s="42">
        <f t="shared" ref="G458" si="739">+B458/D458-1</f>
        <v>5.029386550029713E-3</v>
      </c>
      <c r="H458" s="100"/>
      <c r="I458" s="101">
        <f t="shared" si="389"/>
        <v>5.1936810214239237E-3</v>
      </c>
      <c r="J458">
        <v>20407.82</v>
      </c>
      <c r="K458">
        <v>20371.48</v>
      </c>
      <c r="L458" s="101">
        <f t="shared" ref="L458" si="740">+K458/J458-1</f>
        <v>-1.7806899512049501E-3</v>
      </c>
      <c r="M458" s="100">
        <f t="shared" ref="M458" si="741">WEEKDAY(A458,2)</f>
        <v>4</v>
      </c>
    </row>
    <row r="459" spans="1:14" x14ac:dyDescent="0.15">
      <c r="A459" s="98">
        <v>43042</v>
      </c>
      <c r="B459">
        <v>46.28</v>
      </c>
      <c r="C459" s="101">
        <f t="shared" ref="C459" si="742">B459/B458-1</f>
        <v>-3.659849300322926E-3</v>
      </c>
      <c r="D459" s="38">
        <f t="shared" ref="D459" si="743">+F458*(1+L459)</f>
        <v>46.299623193798389</v>
      </c>
      <c r="E459" s="100"/>
      <c r="F459">
        <v>46.3</v>
      </c>
      <c r="G459" s="42">
        <f t="shared" ref="G459" si="744">+B459/D459-1</f>
        <v>-4.238305291653921E-4</v>
      </c>
      <c r="H459" s="100"/>
      <c r="I459" s="101">
        <f t="shared" si="389"/>
        <v>-4.3196544276447035E-4</v>
      </c>
      <c r="J459">
        <v>20371.48</v>
      </c>
      <c r="K459">
        <v>20410.990000000002</v>
      </c>
      <c r="L459" s="101">
        <f t="shared" ref="L459" si="745">+K459/J459-1</f>
        <v>1.9394761696254204E-3</v>
      </c>
      <c r="M459" s="100">
        <f t="shared" ref="M459" si="746">WEEKDAY(A459,2)</f>
        <v>5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60" sqref="A460:A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451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468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472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477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484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517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I457" s="101">
        <f t="shared" si="272"/>
        <v>1.1742166738768489E-3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  <c r="B458">
        <v>35.42</v>
      </c>
      <c r="C458" s="10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101">
        <f>(B458/(D458*(1-VLOOKUP(A458,FX!A:M,13,0))))-1</f>
        <v>8.2647070780732523E-3</v>
      </c>
      <c r="I458" s="101">
        <f t="shared" si="272"/>
        <v>-1.3702260591058613E-3</v>
      </c>
      <c r="J458">
        <v>1872.75</v>
      </c>
      <c r="K458">
        <v>1847.57</v>
      </c>
      <c r="L458" s="101">
        <f t="shared" ref="L458" si="748">+K458/J458-1</f>
        <v>-1.3445467894807162E-2</v>
      </c>
      <c r="M458" s="100">
        <f t="shared" ref="M458" si="749">WEEKDAY(A458,2)</f>
        <v>4</v>
      </c>
    </row>
    <row r="459" spans="1:14" x14ac:dyDescent="0.15">
      <c r="A459" s="98">
        <v>43042</v>
      </c>
      <c r="B459">
        <v>35.08</v>
      </c>
      <c r="C459" s="10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101">
        <f>(B459/(D459*(1-VLOOKUP(A459,FX!A:M,13,0))))-1</f>
        <v>1.4640795321325673E-3</v>
      </c>
      <c r="I459" s="101">
        <f t="shared" si="272"/>
        <v>-3.1088907455085746E-3</v>
      </c>
      <c r="J459">
        <v>1847.57</v>
      </c>
      <c r="K459">
        <v>1832.97</v>
      </c>
      <c r="L459" s="101">
        <f t="shared" ref="L459" si="753">+K459/J459-1</f>
        <v>-7.9022716324685938E-3</v>
      </c>
      <c r="M459" s="100">
        <f t="shared" ref="M459" si="754">WEEKDAY(A459,2)</f>
        <v>5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L455" sqref="L455:L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423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438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439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453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457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458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460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463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469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473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476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480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483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488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498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507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510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515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519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521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553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554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I457" s="101">
        <f t="shared" si="80"/>
        <v>2.2974081445243932E-3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  <c r="B458">
        <v>30.59</v>
      </c>
      <c r="C458" s="10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101">
        <f t="shared" ref="G458" si="736">+B458/D458-1</f>
        <v>-4.4454767271373541E-4</v>
      </c>
      <c r="H458" s="101">
        <f>(B458/(D458*(1-VLOOKUP(A458,FX!A:M,13,0))))-1</f>
        <v>-7.3187141916053466E-4</v>
      </c>
      <c r="I458" s="101">
        <f t="shared" si="80"/>
        <v>-6.2399743867025403E-4</v>
      </c>
      <c r="J458">
        <v>3996.62</v>
      </c>
      <c r="K458">
        <v>3997.13</v>
      </c>
      <c r="L458" s="101">
        <f t="shared" ref="L458" si="737">+K458/J458-1</f>
        <v>1.2760782861520603E-4</v>
      </c>
      <c r="M458" s="100">
        <f t="shared" ref="M458" si="738">WEEKDAY(A458,2)</f>
        <v>4</v>
      </c>
    </row>
    <row r="459" spans="1:14" ht="27" x14ac:dyDescent="0.15">
      <c r="A459" s="98">
        <v>43042</v>
      </c>
      <c r="B459">
        <v>30.42</v>
      </c>
      <c r="C459" s="10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101">
        <f t="shared" ref="G459" si="741">+B459/D459-1</f>
        <v>-5.0752309954175123E-3</v>
      </c>
      <c r="H459" s="101">
        <f>(B459/(D459*(1-VLOOKUP(A459,FX!A:M,13,0))))-1</f>
        <v>-5.4202748223430852E-4</v>
      </c>
      <c r="I459" s="101">
        <f t="shared" si="80"/>
        <v>-3.7461306413766327E-4</v>
      </c>
      <c r="J459">
        <v>3997.13</v>
      </c>
      <c r="K459">
        <v>3992.7</v>
      </c>
      <c r="L459" s="101">
        <f t="shared" ref="L459" si="742">+K459/J459-1</f>
        <v>-1.10829520180733E-3</v>
      </c>
      <c r="M459" s="100">
        <f t="shared" ref="M459" si="743">WEEKDAY(A459,2)</f>
        <v>5</v>
      </c>
      <c r="N459" s="50" t="s">
        <v>555</v>
      </c>
    </row>
    <row r="460" spans="1:14" x14ac:dyDescent="0.15">
      <c r="A460" s="98">
        <v>43045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F438" sqref="F43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429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437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446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454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465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497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506</v>
      </c>
    </row>
    <row r="449" spans="1:14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4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4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4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4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4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4" ht="27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  <c r="N455" s="50" t="s">
        <v>559</v>
      </c>
    </row>
    <row r="456" spans="1:14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4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4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I458" s="101">
        <f t="shared" si="272"/>
        <v>1.2671290673320623E-3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4" x14ac:dyDescent="0.15">
      <c r="A459" s="98">
        <v>43041</v>
      </c>
      <c r="B459">
        <v>35.79</v>
      </c>
      <c r="C459" s="10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101">
        <f t="shared" ref="G459" si="744">+B459/D459-1</f>
        <v>5.7266854067683504E-4</v>
      </c>
      <c r="H459" s="101">
        <f>(B459/(D459*(1-VLOOKUP(A459,FX!A:M,13,0))))-1</f>
        <v>2.8505239387044412E-4</v>
      </c>
      <c r="I459" s="101">
        <f t="shared" si="272"/>
        <v>3.5217763168926552E-4</v>
      </c>
      <c r="J459">
        <v>6552.95</v>
      </c>
      <c r="K459">
        <v>6484.93</v>
      </c>
      <c r="L459" s="101">
        <f t="shared" ref="L459" si="745">+K459/J459-1</f>
        <v>-1.038005783654683E-2</v>
      </c>
      <c r="M459" s="100">
        <f t="shared" ref="M459" si="746">WEEKDAY(A459,2)</f>
        <v>4</v>
      </c>
    </row>
    <row r="460" spans="1:14" x14ac:dyDescent="0.15">
      <c r="A460" s="98">
        <v>43042</v>
      </c>
      <c r="B460">
        <v>35.325000000000003</v>
      </c>
      <c r="C460" s="10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101">
        <f t="shared" ref="G460" si="749">+B460/D460-1</f>
        <v>-3.7421920001183828E-3</v>
      </c>
      <c r="H460" s="101">
        <f>(B460/(D460*(1-VLOOKUP(A460,FX!A:M,13,0))))-1</f>
        <v>7.9708527587074585E-4</v>
      </c>
      <c r="I460" s="101">
        <f t="shared" si="272"/>
        <v>9.9178237461039487E-4</v>
      </c>
      <c r="J460">
        <v>6484.93</v>
      </c>
      <c r="K460">
        <v>6426.98</v>
      </c>
      <c r="L460" s="101">
        <f t="shared" ref="L460" si="750">+K460/J460-1</f>
        <v>-8.9361026256259413E-3</v>
      </c>
      <c r="M460" s="100">
        <f t="shared" ref="M460" si="751">WEEKDAY(A460,2)</f>
        <v>5</v>
      </c>
      <c r="N460" s="50" t="s">
        <v>558</v>
      </c>
    </row>
    <row r="461" spans="1:14" x14ac:dyDescent="0.15">
      <c r="A461" s="98">
        <v>43045</v>
      </c>
    </row>
    <row r="462" spans="1:14" x14ac:dyDescent="0.15">
      <c r="A462" s="98">
        <v>43046</v>
      </c>
    </row>
    <row r="463" spans="1:14" x14ac:dyDescent="0.15">
      <c r="A463" s="98">
        <v>43047</v>
      </c>
    </row>
    <row r="464" spans="1:14" x14ac:dyDescent="0.15">
      <c r="A464" s="98">
        <v>43048</v>
      </c>
    </row>
    <row r="465" spans="1:1" x14ac:dyDescent="0.15">
      <c r="A465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2017-11-06T01:43:25Z</dcterms:modified>
</cp:coreProperties>
</file>